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avisinisa\plaviured\PLAVI URED\5. BAZA ZNANJA\00.PAUŠALNI OBRT\2021\"/>
    </mc:Choice>
  </mc:AlternateContent>
  <bookViews>
    <workbookView xWindow="-105" yWindow="-105" windowWidth="23250" windowHeight="12570" activeTab="1"/>
  </bookViews>
  <sheets>
    <sheet name="1.Predujmovi na temelju RPO-a" sheetId="6" r:id="rId1"/>
    <sheet name="2.Konačan obračun PO-SD-a" sheetId="8" r:id="rId2"/>
  </sheets>
  <definedNames>
    <definedName name="_xlnm.Print_Area" localSheetId="0">'1.Predujmovi na temelju RPO-a'!$A$1:$H$15</definedName>
    <definedName name="_xlnm.Print_Area" localSheetId="1">'2.Konačan obračun PO-SD-a'!$A$1:$H$11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6" l="1"/>
  <c r="F58" i="6"/>
  <c r="F59" i="6"/>
  <c r="F60" i="6"/>
  <c r="F56" i="6"/>
  <c r="C17" i="8" l="1"/>
  <c r="F58" i="8"/>
  <c r="F57" i="8"/>
  <c r="F56" i="8"/>
  <c r="F55" i="8"/>
  <c r="F54" i="8"/>
  <c r="E8" i="8"/>
  <c r="E4" i="8"/>
  <c r="D34" i="8" l="1"/>
  <c r="D33" i="8"/>
  <c r="D37" i="8"/>
  <c r="D36" i="8"/>
  <c r="D35" i="8"/>
  <c r="D41" i="8"/>
  <c r="D42" i="8"/>
  <c r="D44" i="8"/>
  <c r="D40" i="8"/>
  <c r="D43" i="8"/>
  <c r="D39" i="8"/>
  <c r="D38" i="8"/>
  <c r="E4" i="6" l="1"/>
  <c r="E11" i="6"/>
  <c r="E12" i="6" l="1"/>
  <c r="E13" i="6" l="1"/>
  <c r="D12" i="6" s="1"/>
  <c r="D8" i="8" s="1"/>
  <c r="D12" i="8" s="1"/>
  <c r="D10" i="8" s="1"/>
  <c r="D11" i="8" l="1"/>
  <c r="D16" i="8" s="1"/>
  <c r="D17" i="8" s="1"/>
  <c r="D18" i="8" s="1"/>
  <c r="D21" i="8"/>
  <c r="D25" i="8" s="1"/>
  <c r="D16" i="6"/>
  <c r="D14" i="6" s="1"/>
  <c r="D15" i="6" s="1"/>
  <c r="D20" i="6" s="1"/>
  <c r="D27" i="8"/>
  <c r="D26" i="8" l="1"/>
  <c r="D24" i="8"/>
  <c r="D28" i="8" s="1"/>
  <c r="D23" i="6"/>
  <c r="D44" i="6" s="1"/>
  <c r="D21" i="6"/>
  <c r="D22" i="6" s="1"/>
  <c r="D19" i="8" s="1"/>
  <c r="D20" i="8" s="1"/>
  <c r="D37" i="6" l="1"/>
  <c r="D35" i="6"/>
  <c r="D38" i="6"/>
  <c r="D36" i="6"/>
  <c r="D26" i="6" s="1"/>
  <c r="D41" i="6"/>
  <c r="D39" i="6"/>
  <c r="D40" i="6"/>
  <c r="D46" i="6"/>
  <c r="D42" i="6"/>
  <c r="D43" i="6"/>
  <c r="D45" i="6"/>
  <c r="D27" i="6"/>
  <c r="D29" i="6" l="1"/>
  <c r="D30" i="6" s="1"/>
  <c r="D28" i="6"/>
</calcChain>
</file>

<file path=xl/comments1.xml><?xml version="1.0" encoding="utf-8"?>
<comments xmlns="http://schemas.openxmlformats.org/spreadsheetml/2006/main">
  <authors>
    <author>tdidak</author>
  </authors>
  <commentList>
    <comment ref="B33" authorId="0" shapeId="0">
      <text>
        <r>
          <rPr>
            <b/>
            <sz val="9"/>
            <color indexed="81"/>
            <rFont val="Segoe UI"/>
            <family val="2"/>
            <charset val="238"/>
          </rPr>
          <t>GRAD ZAGREB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tdidak</author>
  </authors>
  <commentList>
    <comment ref="B31" authorId="0" shapeId="0">
      <text>
        <r>
          <rPr>
            <b/>
            <sz val="9"/>
            <color indexed="81"/>
            <rFont val="Segoe UI"/>
            <family val="2"/>
            <charset val="238"/>
          </rPr>
          <t>GRAD ZAGREB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<sst xmlns="http://schemas.openxmlformats.org/spreadsheetml/2006/main" count="83" uniqueCount="52">
  <si>
    <t>Ostvareni ukupni primitci</t>
  </si>
  <si>
    <t>godišnja porezna osnovica</t>
  </si>
  <si>
    <t>OIB</t>
  </si>
  <si>
    <t>početak poslovanja</t>
  </si>
  <si>
    <t>datum završetka poslovanja</t>
  </si>
  <si>
    <t>broj mjeseci poslovanja</t>
  </si>
  <si>
    <t>porezni razred za  razdoblje</t>
  </si>
  <si>
    <t>Opis</t>
  </si>
  <si>
    <t>STOPA %</t>
  </si>
  <si>
    <t>Iznos</t>
  </si>
  <si>
    <t>Porez</t>
  </si>
  <si>
    <t>Prirez</t>
  </si>
  <si>
    <t>UKUPNI GODIŠNJI PREDUJMOVI POREZI I PRIREZI</t>
  </si>
  <si>
    <t>visina mjesečnog  predujma</t>
  </si>
  <si>
    <t>RAZDOBLJE</t>
  </si>
  <si>
    <t>ROK ZA PLAĆANJE</t>
  </si>
  <si>
    <t>IZNOS PREDUJMA</t>
  </si>
  <si>
    <t>UKUPNO</t>
  </si>
  <si>
    <t>UPLATNI RAČUN</t>
  </si>
  <si>
    <t>MODEL</t>
  </si>
  <si>
    <t>POZIV NA BROJ</t>
  </si>
  <si>
    <t>HR1110010051713312009</t>
  </si>
  <si>
    <t>HR68</t>
  </si>
  <si>
    <t>1449-</t>
  </si>
  <si>
    <t>godišnja porezna obveza</t>
  </si>
  <si>
    <t>mjesečna obveza</t>
  </si>
  <si>
    <t>1. razred (od 0,00 do 85.000,00)</t>
  </si>
  <si>
    <t>2. razred (od 85.000,01 do 115.000,00)</t>
  </si>
  <si>
    <t>3. razred (od 115.000.01 do 149.500,00)</t>
  </si>
  <si>
    <t>4. razred (od 149.500,01 do 230.000,00)</t>
  </si>
  <si>
    <t>5. razred (od 230.000,01 do 300.000,00)</t>
  </si>
  <si>
    <t>UPLAČENI PREDUJMOVI POREZI I PRIREZI</t>
  </si>
  <si>
    <t>RAZLIKA ZA uplatu ili za povrat</t>
  </si>
  <si>
    <t>=</t>
  </si>
  <si>
    <t>Godišnja porezna osnovica</t>
  </si>
  <si>
    <t>1.1.-31.3.2021.</t>
  </si>
  <si>
    <t>1.4.-30.6.2021.</t>
  </si>
  <si>
    <t>1.7.-30.9.2021.</t>
  </si>
  <si>
    <t>1.9.-31.12.2021.</t>
  </si>
  <si>
    <t>Link: Račun poreza na dohodak i prireza porezu na dohodak grada / općine</t>
  </si>
  <si>
    <r>
      <rPr>
        <b/>
        <sz val="16"/>
        <color rgb="FFFF0000"/>
        <rFont val="Calibri"/>
        <family val="2"/>
        <charset val="238"/>
        <scheme val="minor"/>
      </rPr>
      <t>Predviđeni</t>
    </r>
    <r>
      <rPr>
        <sz val="16"/>
        <color theme="1"/>
        <rFont val="Calibri"/>
        <family val="2"/>
        <charset val="238"/>
        <scheme val="minor"/>
      </rPr>
      <t xml:space="preserve"> dohodak RPO</t>
    </r>
  </si>
  <si>
    <r>
      <rPr>
        <b/>
        <sz val="18"/>
        <color rgb="FFFF0000"/>
        <rFont val="Calibri"/>
        <family val="2"/>
        <charset val="238"/>
        <scheme val="minor"/>
      </rPr>
      <t>Ostvaren</t>
    </r>
    <r>
      <rPr>
        <b/>
        <sz val="16"/>
        <color rgb="FFFF0000"/>
        <rFont val="Calibri"/>
        <family val="2"/>
        <charset val="238"/>
        <scheme val="minor"/>
      </rPr>
      <t xml:space="preserve">i </t>
    </r>
    <r>
      <rPr>
        <sz val="16"/>
        <color theme="1"/>
        <rFont val="Calibri"/>
        <family val="2"/>
        <charset val="238"/>
        <scheme val="minor"/>
      </rPr>
      <t>primici po POSD</t>
    </r>
  </si>
  <si>
    <t>Godišnji recipročni promet</t>
  </si>
  <si>
    <t>UKUPNA GODIŠNJA OBVEZA POREZA I PRIREZA</t>
  </si>
  <si>
    <t>1.1.-31.3.2022.</t>
  </si>
  <si>
    <t>1.9.-31.12.2022.</t>
  </si>
  <si>
    <t>1.7.-30.9.2022.</t>
  </si>
  <si>
    <t>1.4.-30.6.2022.</t>
  </si>
  <si>
    <t>31.3.2022.</t>
  </si>
  <si>
    <t>30.6.2022.</t>
  </si>
  <si>
    <t>30.9.2022.</t>
  </si>
  <si>
    <t>31.12.2022.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</si>
</sst>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0.0%"/>
    <numFmt numFmtId="166" formatCode="[$-F800]dddd\,\ mmmm\ dd\,\ yyyy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6"/>
      <color theme="0"/>
      <name val="Calibri"/>
      <family val="2"/>
      <charset val="238"/>
      <scheme val="minor"/>
    </font>
    <font>
      <b/>
      <sz val="16"/>
      <color rgb="FF009FDB"/>
      <name val="Calibri"/>
      <family val="2"/>
      <charset val="238"/>
      <scheme val="minor"/>
    </font>
    <font>
      <sz val="16"/>
      <color rgb="FF111111"/>
      <name val="Calibri"/>
      <family val="2"/>
      <charset val="238"/>
      <scheme val="minor"/>
    </font>
    <font>
      <b/>
      <sz val="12"/>
      <color rgb="FF009FDB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1111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1111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1111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B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theme="2" tint="-0.499984740745262"/>
      </left>
      <right/>
      <top/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1" fillId="0" borderId="0" xfId="1" applyFont="1" applyProtection="1"/>
    <xf numFmtId="0" fontId="5" fillId="0" borderId="0" xfId="1" applyFont="1" applyProtection="1"/>
    <xf numFmtId="0" fontId="9" fillId="0" borderId="0" xfId="1" applyFont="1" applyProtection="1"/>
    <xf numFmtId="0" fontId="9" fillId="0" borderId="0" xfId="0" applyFont="1" applyProtection="1"/>
    <xf numFmtId="164" fontId="11" fillId="2" borderId="4" xfId="1" applyNumberFormat="1" applyFont="1" applyFill="1" applyBorder="1" applyAlignment="1" applyProtection="1">
      <alignment vertical="center"/>
      <protection locked="0"/>
    </xf>
    <xf numFmtId="0" fontId="12" fillId="0" borderId="0" xfId="2" applyFont="1" applyAlignment="1" applyProtection="1">
      <alignment horizontal="center" vertical="center"/>
    </xf>
    <xf numFmtId="0" fontId="1" fillId="0" borderId="0" xfId="0" applyFont="1" applyProtection="1">
      <protection locked="0"/>
    </xf>
    <xf numFmtId="14" fontId="11" fillId="2" borderId="4" xfId="1" applyNumberFormat="1" applyFont="1" applyFill="1" applyBorder="1" applyAlignment="1" applyProtection="1">
      <alignment vertical="center"/>
      <protection locked="0"/>
    </xf>
    <xf numFmtId="0" fontId="1" fillId="0" borderId="0" xfId="0" applyFont="1" applyProtection="1"/>
    <xf numFmtId="0" fontId="13" fillId="3" borderId="0" xfId="1" applyNumberFormat="1" applyFont="1" applyFill="1" applyBorder="1" applyAlignment="1" applyProtection="1">
      <alignment vertical="center"/>
    </xf>
    <xf numFmtId="44" fontId="16" fillId="0" borderId="0" xfId="3" applyFont="1" applyBorder="1" applyAlignment="1" applyProtection="1">
      <alignment vertical="center"/>
    </xf>
    <xf numFmtId="0" fontId="17" fillId="0" borderId="0" xfId="1" applyFont="1" applyProtection="1"/>
    <xf numFmtId="0" fontId="4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44" fontId="18" fillId="0" borderId="0" xfId="3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/>
    </xf>
    <xf numFmtId="0" fontId="17" fillId="0" borderId="0" xfId="1" applyFont="1" applyAlignment="1" applyProtection="1">
      <alignment horizontal="left" vertical="center"/>
    </xf>
    <xf numFmtId="1" fontId="19" fillId="0" borderId="0" xfId="1" applyNumberFormat="1" applyFont="1" applyFill="1" applyBorder="1" applyAlignment="1" applyProtection="1">
      <alignment horizontal="center"/>
    </xf>
    <xf numFmtId="0" fontId="9" fillId="0" borderId="1" xfId="0" applyFont="1" applyBorder="1" applyProtection="1"/>
    <xf numFmtId="165" fontId="21" fillId="0" borderId="1" xfId="4" applyNumberFormat="1" applyFont="1" applyFill="1" applyBorder="1" applyAlignment="1" applyProtection="1">
      <alignment vertical="center" wrapText="1"/>
    </xf>
    <xf numFmtId="44" fontId="22" fillId="0" borderId="1" xfId="1" applyNumberFormat="1" applyFont="1" applyBorder="1" applyAlignment="1" applyProtection="1">
      <alignment vertical="center"/>
    </xf>
    <xf numFmtId="165" fontId="23" fillId="2" borderId="1" xfId="4" applyNumberFormat="1" applyFont="1" applyFill="1" applyBorder="1" applyAlignment="1" applyProtection="1">
      <alignment vertical="center" wrapText="1"/>
      <protection locked="0"/>
    </xf>
    <xf numFmtId="0" fontId="1" fillId="0" borderId="0" xfId="1" applyFont="1" applyBorder="1" applyProtection="1"/>
    <xf numFmtId="0" fontId="24" fillId="0" borderId="0" xfId="1" applyFont="1" applyFill="1" applyBorder="1" applyAlignment="1" applyProtection="1">
      <alignment vertical="center" wrapText="1"/>
    </xf>
    <xf numFmtId="0" fontId="25" fillId="0" borderId="0" xfId="1" applyFont="1" applyFill="1" applyBorder="1" applyProtection="1"/>
    <xf numFmtId="0" fontId="25" fillId="0" borderId="0" xfId="1" applyFont="1" applyBorder="1" applyProtection="1"/>
    <xf numFmtId="0" fontId="9" fillId="0" borderId="0" xfId="0" applyFont="1" applyBorder="1" applyAlignment="1" applyProtection="1">
      <alignment horizontal="center"/>
    </xf>
    <xf numFmtId="44" fontId="22" fillId="0" borderId="0" xfId="1" applyNumberFormat="1" applyFont="1" applyBorder="1" applyAlignment="1" applyProtection="1">
      <alignment vertical="center"/>
    </xf>
    <xf numFmtId="0" fontId="24" fillId="0" borderId="1" xfId="1" applyFont="1" applyFill="1" applyBorder="1" applyAlignment="1" applyProtection="1">
      <alignment horizontal="center" vertical="center" wrapText="1"/>
    </xf>
    <xf numFmtId="166" fontId="24" fillId="0" borderId="1" xfId="1" applyNumberFormat="1" applyFont="1" applyFill="1" applyBorder="1" applyAlignment="1" applyProtection="1">
      <alignment horizontal="center" vertical="center" wrapText="1"/>
    </xf>
    <xf numFmtId="14" fontId="26" fillId="0" borderId="1" xfId="1" applyNumberFormat="1" applyFont="1" applyFill="1" applyBorder="1" applyAlignment="1" applyProtection="1">
      <alignment horizontal="center" vertical="center" wrapText="1"/>
    </xf>
    <xf numFmtId="0" fontId="17" fillId="0" borderId="0" xfId="1" applyFont="1" applyBorder="1" applyProtection="1"/>
    <xf numFmtId="44" fontId="22" fillId="0" borderId="1" xfId="1" applyNumberFormat="1" applyFont="1" applyFill="1" applyBorder="1" applyAlignment="1" applyProtection="1">
      <alignment vertical="center"/>
    </xf>
    <xf numFmtId="16" fontId="24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 vertical="center" wrapText="1"/>
    </xf>
    <xf numFmtId="16" fontId="24" fillId="0" borderId="1" xfId="1" applyNumberFormat="1" applyFont="1" applyFill="1" applyBorder="1" applyAlignment="1" applyProtection="1">
      <alignment horizontal="center" vertical="center" wrapText="1"/>
    </xf>
    <xf numFmtId="0" fontId="24" fillId="0" borderId="6" xfId="1" applyFont="1" applyFill="1" applyBorder="1" applyAlignment="1" applyProtection="1">
      <alignment horizontal="center" vertical="center" wrapText="1"/>
    </xf>
    <xf numFmtId="0" fontId="24" fillId="0" borderId="7" xfId="1" applyFont="1" applyFill="1" applyBorder="1" applyAlignment="1" applyProtection="1">
      <alignment horizontal="right" vertical="center" wrapText="1"/>
    </xf>
    <xf numFmtId="0" fontId="24" fillId="0" borderId="8" xfId="1" applyFont="1" applyFill="1" applyBorder="1" applyAlignment="1" applyProtection="1">
      <alignment horizontal="center" vertical="center" wrapText="1"/>
    </xf>
    <xf numFmtId="14" fontId="17" fillId="0" borderId="0" xfId="1" applyNumberFormat="1" applyFont="1" applyBorder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2" fontId="1" fillId="0" borderId="1" xfId="0" applyNumberFormat="1" applyFont="1" applyFill="1" applyBorder="1" applyAlignment="1" applyProtection="1">
      <alignment horizontal="left"/>
    </xf>
    <xf numFmtId="4" fontId="1" fillId="0" borderId="1" xfId="0" applyNumberFormat="1" applyFont="1" applyBorder="1" applyAlignment="1" applyProtection="1">
      <alignment horizontal="center"/>
    </xf>
    <xf numFmtId="2" fontId="17" fillId="0" borderId="1" xfId="0" applyNumberFormat="1" applyFont="1" applyFill="1" applyBorder="1" applyAlignment="1" applyProtection="1">
      <alignment horizontal="left"/>
    </xf>
    <xf numFmtId="0" fontId="1" fillId="0" borderId="0" xfId="1" applyFont="1" applyAlignment="1" applyProtection="1">
      <alignment vertical="top" wrapText="1"/>
    </xf>
    <xf numFmtId="0" fontId="1" fillId="0" borderId="0" xfId="1" applyFont="1" applyAlignment="1" applyProtection="1"/>
    <xf numFmtId="44" fontId="1" fillId="0" borderId="0" xfId="1" applyNumberFormat="1" applyFont="1" applyBorder="1" applyProtection="1"/>
    <xf numFmtId="0" fontId="24" fillId="0" borderId="2" xfId="1" applyFont="1" applyFill="1" applyBorder="1" applyAlignment="1" applyProtection="1">
      <alignment horizontal="center" vertical="center" wrapText="1"/>
    </xf>
    <xf numFmtId="0" fontId="24" fillId="0" borderId="3" xfId="1" applyFont="1" applyFill="1" applyBorder="1" applyAlignment="1" applyProtection="1">
      <alignment horizontal="center" vertical="center" wrapText="1"/>
    </xf>
    <xf numFmtId="0" fontId="5" fillId="0" borderId="0" xfId="1" applyFont="1" applyBorder="1" applyProtection="1"/>
    <xf numFmtId="0" fontId="28" fillId="0" borderId="0" xfId="1" applyFont="1" applyFill="1" applyBorder="1" applyAlignment="1" applyProtection="1">
      <alignment vertical="center" wrapText="1"/>
    </xf>
    <xf numFmtId="14" fontId="5" fillId="0" borderId="0" xfId="1" applyNumberFormat="1" applyFont="1" applyBorder="1" applyProtection="1"/>
    <xf numFmtId="0" fontId="5" fillId="0" borderId="1" xfId="0" applyFont="1" applyBorder="1" applyAlignment="1" applyProtection="1">
      <alignment vertical="center" wrapText="1"/>
    </xf>
    <xf numFmtId="4" fontId="5" fillId="0" borderId="1" xfId="0" applyNumberFormat="1" applyFont="1" applyBorder="1" applyAlignment="1" applyProtection="1">
      <alignment horizontal="center"/>
    </xf>
    <xf numFmtId="0" fontId="5" fillId="0" borderId="0" xfId="1" applyFont="1" applyAlignment="1" applyProtection="1">
      <alignment vertical="top" wrapText="1"/>
    </xf>
    <xf numFmtId="0" fontId="5" fillId="0" borderId="0" xfId="1" applyFont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5" fillId="3" borderId="0" xfId="1" applyFont="1" applyFill="1" applyBorder="1" applyAlignment="1" applyProtection="1">
      <alignment horizontal="left" vertical="center" wrapText="1"/>
    </xf>
    <xf numFmtId="0" fontId="20" fillId="0" borderId="1" xfId="1" applyFont="1" applyFill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/>
    </xf>
    <xf numFmtId="4" fontId="1" fillId="0" borderId="3" xfId="0" applyNumberFormat="1" applyFont="1" applyBorder="1" applyAlignment="1" applyProtection="1">
      <alignment horizontal="center"/>
    </xf>
    <xf numFmtId="0" fontId="1" fillId="0" borderId="0" xfId="1" applyFont="1" applyAlignment="1" applyProtection="1">
      <alignment horizontal="left" vertical="top" wrapText="1"/>
    </xf>
    <xf numFmtId="0" fontId="20" fillId="0" borderId="2" xfId="1" applyFont="1" applyFill="1" applyBorder="1" applyAlignment="1" applyProtection="1">
      <alignment horizontal="center" vertical="center" wrapText="1"/>
    </xf>
    <xf numFmtId="0" fontId="20" fillId="0" borderId="3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44" fontId="25" fillId="0" borderId="1" xfId="1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8" fillId="3" borderId="9" xfId="2" applyFont="1" applyFill="1" applyBorder="1" applyAlignment="1" applyProtection="1">
      <alignment horizontal="center"/>
      <protection locked="0"/>
    </xf>
    <xf numFmtId="0" fontId="24" fillId="0" borderId="2" xfId="1" applyFont="1" applyFill="1" applyBorder="1" applyAlignment="1" applyProtection="1">
      <alignment horizontal="center" vertical="center" wrapText="1"/>
    </xf>
    <xf numFmtId="0" fontId="24" fillId="0" borderId="3" xfId="1" applyFont="1" applyFill="1" applyBorder="1" applyAlignment="1" applyProtection="1">
      <alignment horizontal="center" vertical="center" wrapText="1"/>
    </xf>
    <xf numFmtId="0" fontId="21" fillId="0" borderId="8" xfId="1" applyFont="1" applyFill="1" applyBorder="1" applyAlignment="1" applyProtection="1">
      <alignment horizontal="center" vertical="center" wrapText="1"/>
    </xf>
  </cellXfs>
  <cellStyles count="6">
    <cellStyle name="Hiperveza" xfId="2" builtinId="8"/>
    <cellStyle name="Normalno" xfId="0" builtinId="0"/>
    <cellStyle name="Normalno 2" xfId="1"/>
    <cellStyle name="Normalno 4" xfId="5"/>
    <cellStyle name="Postotak 2" xfId="4"/>
    <cellStyle name="Valuta 2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9FDB"/>
      <color rgb="FF5E9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47043</xdr:rowOff>
    </xdr:from>
    <xdr:to>
      <xdr:col>2</xdr:col>
      <xdr:colOff>495301</xdr:colOff>
      <xdr:row>2</xdr:row>
      <xdr:rowOff>233826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0" y="47043"/>
          <a:ext cx="2934867" cy="575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47043</xdr:rowOff>
    </xdr:from>
    <xdr:to>
      <xdr:col>2</xdr:col>
      <xdr:colOff>495301</xdr:colOff>
      <xdr:row>2</xdr:row>
      <xdr:rowOff>233826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76" b="23347"/>
        <a:stretch/>
      </xdr:blipFill>
      <xdr:spPr>
        <a:xfrm>
          <a:off x="0" y="47043"/>
          <a:ext cx="2933701" cy="567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rezna-uprava.hr/HR_porezni_sustav/Stranice/prirez_porezu_na_dohodak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orezna-uprava.hr/HR_porezni_sustav/Stranice/prirez_porezu_na_dohodak.asp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69"/>
  <sheetViews>
    <sheetView showGridLines="0" topLeftCell="B1" zoomScale="98" zoomScaleNormal="98" zoomScaleSheetLayoutView="95" workbookViewId="0">
      <pane ySplit="11" topLeftCell="A27" activePane="bottomLeft" state="frozen"/>
      <selection activeCell="B1" sqref="B1"/>
      <selection pane="bottomLeft" activeCell="F68" sqref="F68"/>
    </sheetView>
  </sheetViews>
  <sheetFormatPr defaultRowHeight="15" x14ac:dyDescent="0.25"/>
  <cols>
    <col min="1" max="1" width="0" style="1" hidden="1" customWidth="1"/>
    <col min="2" max="2" width="36.5703125" style="1" customWidth="1"/>
    <col min="3" max="3" width="13.5703125" style="1" customWidth="1"/>
    <col min="4" max="4" width="24.5703125" style="1" customWidth="1"/>
    <col min="5" max="5" width="27.85546875" style="2" customWidth="1"/>
    <col min="6" max="6" width="25" style="1" customWidth="1"/>
    <col min="7" max="7" width="13.28515625" style="1" customWidth="1"/>
    <col min="8" max="8" width="16.5703125" style="1" customWidth="1"/>
    <col min="9" max="16384" width="9.140625" style="1"/>
  </cols>
  <sheetData>
    <row r="3" spans="1:9" ht="30.75" customHeight="1" x14ac:dyDescent="0.25"/>
    <row r="4" spans="1:9" ht="30" customHeight="1" x14ac:dyDescent="0.25">
      <c r="E4" s="2">
        <f>DAY(D8)</f>
        <v>1</v>
      </c>
    </row>
    <row r="6" spans="1:9" ht="24" customHeight="1" x14ac:dyDescent="0.35">
      <c r="A6" s="3"/>
      <c r="B6" s="4" t="s">
        <v>40</v>
      </c>
      <c r="D6" s="5">
        <v>0</v>
      </c>
      <c r="E6" s="6"/>
    </row>
    <row r="7" spans="1:9" ht="9.75" customHeight="1" x14ac:dyDescent="0.35">
      <c r="A7" s="3"/>
      <c r="B7" s="4"/>
      <c r="D7" s="7"/>
    </row>
    <row r="8" spans="1:9" ht="24" customHeight="1" x14ac:dyDescent="0.35">
      <c r="A8" s="3"/>
      <c r="B8" s="4" t="s">
        <v>3</v>
      </c>
      <c r="D8" s="8">
        <v>44197</v>
      </c>
    </row>
    <row r="9" spans="1:9" ht="7.5" customHeight="1" x14ac:dyDescent="0.35">
      <c r="A9" s="3"/>
      <c r="B9" s="4"/>
      <c r="D9" s="7"/>
      <c r="E9" s="2" t="s">
        <v>33</v>
      </c>
    </row>
    <row r="10" spans="1:9" ht="24" customHeight="1" x14ac:dyDescent="0.35">
      <c r="A10" s="3"/>
      <c r="B10" s="4" t="s">
        <v>4</v>
      </c>
      <c r="D10" s="8">
        <v>44561</v>
      </c>
    </row>
    <row r="11" spans="1:9" ht="14.25" customHeight="1" x14ac:dyDescent="0.35">
      <c r="A11" s="3"/>
      <c r="B11" s="4"/>
      <c r="D11" s="9"/>
      <c r="E11" s="2">
        <f>(MONTH(D10)-MONTH(D8))+1</f>
        <v>12</v>
      </c>
    </row>
    <row r="12" spans="1:9" ht="24" customHeight="1" x14ac:dyDescent="0.35">
      <c r="A12" s="3"/>
      <c r="B12" s="4" t="s">
        <v>5</v>
      </c>
      <c r="D12" s="10">
        <f>IF(E13=0,1,E13)</f>
        <v>12</v>
      </c>
      <c r="E12" s="2">
        <f>MONTH(D10)-MONTH(D8)</f>
        <v>11</v>
      </c>
    </row>
    <row r="13" spans="1:9" ht="21" x14ac:dyDescent="0.35">
      <c r="A13" s="3"/>
      <c r="B13" s="3"/>
      <c r="E13" s="2">
        <f>IF(E4=1,E11,E12)</f>
        <v>12</v>
      </c>
    </row>
    <row r="14" spans="1:9" ht="25.5" customHeight="1" x14ac:dyDescent="0.25">
      <c r="A14" s="58" t="s">
        <v>6</v>
      </c>
      <c r="B14" s="59"/>
      <c r="D14" s="60" t="str">
        <f>IF(D16&gt;230000,B60,IF(D16&gt;149500,B59,IF(D16&gt;115000,B58,IF(D16&gt;85000,B57,B56))))</f>
        <v>1. razred (od 0,00 do 85.000,00)</v>
      </c>
      <c r="E14" s="60"/>
      <c r="I14" s="11"/>
    </row>
    <row r="15" spans="1:9" s="12" customFormat="1" ht="20.25" customHeight="1" x14ac:dyDescent="0.25">
      <c r="B15" s="13" t="s">
        <v>34</v>
      </c>
      <c r="C15" s="14"/>
      <c r="D15" s="15">
        <f>VLOOKUP(D14,B56:C60,2)</f>
        <v>12750</v>
      </c>
      <c r="E15" s="2"/>
    </row>
    <row r="16" spans="1:9" s="12" customFormat="1" ht="20.25" customHeight="1" x14ac:dyDescent="0.25">
      <c r="B16" s="13" t="s">
        <v>42</v>
      </c>
      <c r="C16" s="14"/>
      <c r="D16" s="16">
        <f>(D6/D12)*12</f>
        <v>0</v>
      </c>
      <c r="E16" s="2"/>
    </row>
    <row r="17" spans="2:8" s="12" customFormat="1" ht="20.25" customHeight="1" x14ac:dyDescent="0.25">
      <c r="B17" s="17"/>
      <c r="C17" s="17"/>
      <c r="D17" s="18"/>
      <c r="E17" s="2"/>
    </row>
    <row r="18" spans="2:8" ht="15.75" customHeight="1" x14ac:dyDescent="0.25">
      <c r="B18" s="61" t="s">
        <v>7</v>
      </c>
      <c r="C18" s="61" t="s">
        <v>8</v>
      </c>
      <c r="D18" s="61" t="s">
        <v>9</v>
      </c>
    </row>
    <row r="19" spans="2:8" ht="15.75" customHeight="1" x14ac:dyDescent="0.25">
      <c r="B19" s="61"/>
      <c r="C19" s="61"/>
      <c r="D19" s="61"/>
    </row>
    <row r="20" spans="2:8" ht="40.5" customHeight="1" x14ac:dyDescent="0.35">
      <c r="B20" s="19" t="s">
        <v>10</v>
      </c>
      <c r="C20" s="20">
        <v>0.1</v>
      </c>
      <c r="D20" s="21">
        <f>(ROUND((D$15*C20/12)*D$12,2))</f>
        <v>1275</v>
      </c>
    </row>
    <row r="21" spans="2:8" ht="40.5" customHeight="1" x14ac:dyDescent="0.35">
      <c r="B21" s="19" t="s">
        <v>11</v>
      </c>
      <c r="C21" s="22">
        <v>0.18</v>
      </c>
      <c r="D21" s="21">
        <f>ROUND(D20*C21,2)</f>
        <v>229.5</v>
      </c>
    </row>
    <row r="22" spans="2:8" ht="40.5" customHeight="1" x14ac:dyDescent="0.25">
      <c r="B22" s="65" t="s">
        <v>12</v>
      </c>
      <c r="C22" s="66"/>
      <c r="D22" s="21">
        <f>SUM(D20:D21)</f>
        <v>1504.5</v>
      </c>
      <c r="E22" s="51"/>
      <c r="F22" s="23"/>
      <c r="G22" s="23"/>
      <c r="H22" s="23"/>
    </row>
    <row r="23" spans="2:8" ht="30" customHeight="1" x14ac:dyDescent="0.35">
      <c r="B23" s="67" t="s">
        <v>13</v>
      </c>
      <c r="C23" s="68"/>
      <c r="D23" s="21">
        <f>VLOOKUP(D14,B56:F60,5)</f>
        <v>125.38</v>
      </c>
      <c r="E23" s="52"/>
      <c r="F23" s="24"/>
      <c r="G23" s="25"/>
      <c r="H23" s="26"/>
    </row>
    <row r="24" spans="2:8" ht="30" customHeight="1" x14ac:dyDescent="0.35">
      <c r="B24" s="27"/>
      <c r="C24" s="27"/>
      <c r="D24" s="28"/>
      <c r="E24" s="52"/>
      <c r="F24" s="24"/>
      <c r="G24" s="25"/>
      <c r="H24" s="26"/>
    </row>
    <row r="25" spans="2:8" ht="30" customHeight="1" x14ac:dyDescent="0.25">
      <c r="B25" s="29" t="s">
        <v>14</v>
      </c>
      <c r="C25" s="29" t="s">
        <v>15</v>
      </c>
      <c r="D25" s="29" t="s">
        <v>16</v>
      </c>
    </row>
    <row r="26" spans="2:8" ht="27" customHeight="1" x14ac:dyDescent="0.25">
      <c r="B26" s="30" t="s">
        <v>35</v>
      </c>
      <c r="C26" s="31">
        <v>44286</v>
      </c>
      <c r="D26" s="21">
        <f>SUM(D35:D37)</f>
        <v>376.14</v>
      </c>
    </row>
    <row r="27" spans="2:8" ht="27" customHeight="1" x14ac:dyDescent="0.25">
      <c r="B27" s="30" t="s">
        <v>36</v>
      </c>
      <c r="C27" s="31">
        <v>44377</v>
      </c>
      <c r="D27" s="21">
        <f>SUM(D38:D40)</f>
        <v>376.14</v>
      </c>
      <c r="E27" s="51"/>
      <c r="F27" s="32"/>
      <c r="G27" s="32"/>
      <c r="H27" s="32"/>
    </row>
    <row r="28" spans="2:8" ht="27" customHeight="1" x14ac:dyDescent="0.25">
      <c r="B28" s="30" t="s">
        <v>37</v>
      </c>
      <c r="C28" s="31">
        <v>44469</v>
      </c>
      <c r="D28" s="21">
        <f>SUM(D41:D43)</f>
        <v>376.14</v>
      </c>
      <c r="E28" s="51"/>
      <c r="F28" s="23"/>
      <c r="G28" s="23"/>
      <c r="H28" s="23"/>
    </row>
    <row r="29" spans="2:8" ht="27" customHeight="1" x14ac:dyDescent="0.25">
      <c r="B29" s="30" t="s">
        <v>38</v>
      </c>
      <c r="C29" s="31">
        <v>44561</v>
      </c>
      <c r="D29" s="21">
        <f>SUM(D44:D46)</f>
        <v>376.14</v>
      </c>
      <c r="E29" s="51"/>
      <c r="F29" s="23"/>
      <c r="G29" s="23"/>
      <c r="H29" s="23"/>
    </row>
    <row r="30" spans="2:8" ht="27" customHeight="1" x14ac:dyDescent="0.25">
      <c r="B30" s="30" t="s">
        <v>17</v>
      </c>
      <c r="C30" s="29"/>
      <c r="D30" s="33">
        <f>SUM(D26:D29)</f>
        <v>1504.56</v>
      </c>
      <c r="E30" s="51"/>
      <c r="F30" s="23"/>
      <c r="G30" s="23"/>
      <c r="H30" s="23"/>
    </row>
    <row r="31" spans="2:8" ht="30" customHeight="1" x14ac:dyDescent="0.25">
      <c r="B31" s="34"/>
      <c r="C31" s="35"/>
      <c r="D31" s="28"/>
      <c r="E31" s="51"/>
      <c r="F31" s="23"/>
      <c r="G31" s="23"/>
      <c r="H31" s="23"/>
    </row>
    <row r="32" spans="2:8" ht="30" customHeight="1" x14ac:dyDescent="0.25">
      <c r="B32" s="36" t="s">
        <v>18</v>
      </c>
      <c r="C32" s="29" t="s">
        <v>19</v>
      </c>
      <c r="D32" s="69" t="s">
        <v>20</v>
      </c>
      <c r="E32" s="69"/>
      <c r="F32" s="23"/>
      <c r="G32" s="23"/>
      <c r="H32" s="23"/>
    </row>
    <row r="33" spans="2:8" ht="30" customHeight="1" x14ac:dyDescent="0.25">
      <c r="B33" s="37" t="s">
        <v>21</v>
      </c>
      <c r="C33" s="37" t="s">
        <v>22</v>
      </c>
      <c r="D33" s="38" t="s">
        <v>23</v>
      </c>
      <c r="E33" s="75" t="s">
        <v>2</v>
      </c>
      <c r="F33" s="23"/>
      <c r="G33" s="23"/>
      <c r="H33" s="23"/>
    </row>
    <row r="34" spans="2:8" ht="30" customHeight="1" x14ac:dyDescent="0.25">
      <c r="B34" s="72" t="s">
        <v>39</v>
      </c>
      <c r="C34" s="72"/>
      <c r="D34" s="72"/>
      <c r="E34" s="72"/>
      <c r="F34" s="23"/>
      <c r="G34" s="23"/>
      <c r="H34" s="23"/>
    </row>
    <row r="35" spans="2:8" ht="30" hidden="1" customHeight="1" x14ac:dyDescent="0.25">
      <c r="B35" s="34">
        <v>44197</v>
      </c>
      <c r="C35" s="34">
        <v>44227</v>
      </c>
      <c r="D35" s="28">
        <f>IF(AND(MONTH(D$8)&gt;=MONTH(C35),D$8&gt;B35),0,D$23)</f>
        <v>125.38</v>
      </c>
      <c r="E35" s="53"/>
      <c r="F35" s="23"/>
      <c r="G35" s="23"/>
      <c r="H35" s="23"/>
    </row>
    <row r="36" spans="2:8" ht="30" hidden="1" customHeight="1" x14ac:dyDescent="0.25">
      <c r="B36" s="34">
        <v>44228</v>
      </c>
      <c r="C36" s="34">
        <v>44255</v>
      </c>
      <c r="D36" s="28">
        <f t="shared" ref="D36:D46" si="0">IF(AND(MONTH(D$8)&gt;=MONTH(C36),D$8&gt;B36),0,D$23)</f>
        <v>125.38</v>
      </c>
      <c r="E36" s="51"/>
      <c r="F36" s="23"/>
      <c r="G36" s="23"/>
      <c r="H36" s="23"/>
    </row>
    <row r="37" spans="2:8" ht="30" hidden="1" customHeight="1" x14ac:dyDescent="0.25">
      <c r="B37" s="34">
        <v>44256</v>
      </c>
      <c r="C37" s="34">
        <v>44286</v>
      </c>
      <c r="D37" s="28">
        <f t="shared" si="0"/>
        <v>125.38</v>
      </c>
      <c r="E37" s="51"/>
      <c r="F37" s="23"/>
      <c r="G37" s="23"/>
      <c r="H37" s="23"/>
    </row>
    <row r="38" spans="2:8" ht="30" hidden="1" customHeight="1" x14ac:dyDescent="0.25">
      <c r="B38" s="34">
        <v>44287</v>
      </c>
      <c r="C38" s="34">
        <v>44316</v>
      </c>
      <c r="D38" s="28">
        <f t="shared" si="0"/>
        <v>125.38</v>
      </c>
      <c r="E38" s="51"/>
      <c r="F38" s="23"/>
      <c r="G38" s="23"/>
      <c r="H38" s="23"/>
    </row>
    <row r="39" spans="2:8" ht="30" hidden="1" customHeight="1" x14ac:dyDescent="0.25">
      <c r="B39" s="34">
        <v>44317</v>
      </c>
      <c r="C39" s="34">
        <v>44347</v>
      </c>
      <c r="D39" s="28">
        <f t="shared" si="0"/>
        <v>125.38</v>
      </c>
      <c r="E39" s="51"/>
      <c r="F39" s="23"/>
      <c r="G39" s="23"/>
      <c r="H39" s="23"/>
    </row>
    <row r="40" spans="2:8" ht="30" hidden="1" customHeight="1" x14ac:dyDescent="0.25">
      <c r="B40" s="34">
        <v>44348</v>
      </c>
      <c r="C40" s="34">
        <v>44377</v>
      </c>
      <c r="D40" s="28">
        <f t="shared" si="0"/>
        <v>125.38</v>
      </c>
      <c r="E40" s="51"/>
      <c r="F40" s="23"/>
      <c r="G40" s="23"/>
      <c r="H40" s="23"/>
    </row>
    <row r="41" spans="2:8" ht="30" hidden="1" customHeight="1" x14ac:dyDescent="0.25">
      <c r="B41" s="34">
        <v>44378</v>
      </c>
      <c r="C41" s="34">
        <v>44408</v>
      </c>
      <c r="D41" s="28">
        <f t="shared" si="0"/>
        <v>125.38</v>
      </c>
      <c r="E41" s="51"/>
      <c r="F41" s="23"/>
      <c r="G41" s="23"/>
      <c r="H41" s="23"/>
    </row>
    <row r="42" spans="2:8" ht="30" hidden="1" customHeight="1" x14ac:dyDescent="0.25">
      <c r="B42" s="34">
        <v>44409</v>
      </c>
      <c r="C42" s="34">
        <v>44439</v>
      </c>
      <c r="D42" s="28">
        <f t="shared" si="0"/>
        <v>125.38</v>
      </c>
      <c r="E42" s="51"/>
      <c r="F42" s="23"/>
      <c r="G42" s="23"/>
      <c r="H42" s="23"/>
    </row>
    <row r="43" spans="2:8" ht="30" hidden="1" customHeight="1" x14ac:dyDescent="0.25">
      <c r="B43" s="34">
        <v>44440</v>
      </c>
      <c r="C43" s="34">
        <v>44469</v>
      </c>
      <c r="D43" s="28">
        <f t="shared" si="0"/>
        <v>125.38</v>
      </c>
      <c r="E43" s="51"/>
      <c r="F43" s="23"/>
      <c r="G43" s="23"/>
      <c r="H43" s="23"/>
    </row>
    <row r="44" spans="2:8" ht="30" hidden="1" customHeight="1" x14ac:dyDescent="0.25">
      <c r="B44" s="34">
        <v>44470</v>
      </c>
      <c r="C44" s="34">
        <v>44500</v>
      </c>
      <c r="D44" s="28">
        <f t="shared" si="0"/>
        <v>125.38</v>
      </c>
      <c r="E44" s="51"/>
      <c r="F44" s="23"/>
      <c r="G44" s="23"/>
      <c r="H44" s="23"/>
    </row>
    <row r="45" spans="2:8" ht="30" hidden="1" customHeight="1" x14ac:dyDescent="0.25">
      <c r="B45" s="34">
        <v>44501</v>
      </c>
      <c r="C45" s="34">
        <v>44530</v>
      </c>
      <c r="D45" s="28">
        <f t="shared" si="0"/>
        <v>125.38</v>
      </c>
      <c r="E45" s="51"/>
      <c r="F45" s="23"/>
      <c r="G45" s="23"/>
      <c r="H45" s="23"/>
    </row>
    <row r="46" spans="2:8" ht="30" hidden="1" customHeight="1" x14ac:dyDescent="0.25">
      <c r="B46" s="34">
        <v>44531</v>
      </c>
      <c r="C46" s="34">
        <v>44561</v>
      </c>
      <c r="D46" s="28">
        <f t="shared" si="0"/>
        <v>125.38</v>
      </c>
      <c r="E46" s="51"/>
      <c r="F46" s="23"/>
      <c r="G46" s="23"/>
      <c r="H46" s="23"/>
    </row>
    <row r="47" spans="2:8" ht="30" hidden="1" customHeight="1" x14ac:dyDescent="0.25">
      <c r="B47" s="34"/>
      <c r="C47" s="35"/>
      <c r="D47" s="28"/>
      <c r="E47" s="51"/>
      <c r="F47" s="23"/>
      <c r="G47" s="23"/>
      <c r="H47" s="23"/>
    </row>
    <row r="48" spans="2:8" ht="30" hidden="1" customHeight="1" x14ac:dyDescent="0.25">
      <c r="B48" s="34"/>
      <c r="C48" s="35"/>
      <c r="D48" s="28"/>
      <c r="E48" s="51"/>
      <c r="F48" s="23"/>
      <c r="G48" s="23"/>
      <c r="H48" s="23"/>
    </row>
    <row r="49" spans="2:8" ht="30" hidden="1" customHeight="1" x14ac:dyDescent="0.25">
      <c r="B49" s="34"/>
      <c r="C49" s="35"/>
      <c r="D49" s="28"/>
      <c r="E49" s="51"/>
      <c r="F49" s="23"/>
      <c r="G49" s="23"/>
      <c r="H49" s="23"/>
    </row>
    <row r="50" spans="2:8" ht="30" hidden="1" customHeight="1" x14ac:dyDescent="0.25">
      <c r="B50" s="34"/>
      <c r="C50" s="35"/>
      <c r="D50" s="28"/>
      <c r="E50" s="51"/>
      <c r="F50" s="23"/>
      <c r="G50" s="23"/>
      <c r="H50" s="23"/>
    </row>
    <row r="51" spans="2:8" ht="30" hidden="1" customHeight="1" x14ac:dyDescent="0.25">
      <c r="B51" s="34"/>
      <c r="C51" s="35"/>
      <c r="D51" s="28"/>
      <c r="E51" s="51"/>
      <c r="F51" s="23"/>
      <c r="G51" s="23"/>
      <c r="H51" s="23"/>
    </row>
    <row r="52" spans="2:8" hidden="1" x14ac:dyDescent="0.25">
      <c r="E52" s="51"/>
      <c r="F52" s="23"/>
      <c r="G52" s="23"/>
      <c r="H52" s="23"/>
    </row>
    <row r="53" spans="2:8" ht="12" hidden="1" customHeight="1" x14ac:dyDescent="0.25"/>
    <row r="54" spans="2:8" hidden="1" x14ac:dyDescent="0.25"/>
    <row r="55" spans="2:8" ht="90" hidden="1" customHeight="1" x14ac:dyDescent="0.25">
      <c r="B55" s="41" t="s">
        <v>0</v>
      </c>
      <c r="C55" s="70" t="s">
        <v>1</v>
      </c>
      <c r="D55" s="71"/>
      <c r="E55" s="54" t="s">
        <v>24</v>
      </c>
      <c r="F55" s="42" t="s">
        <v>25</v>
      </c>
    </row>
    <row r="56" spans="2:8" hidden="1" x14ac:dyDescent="0.25">
      <c r="B56" s="43" t="s">
        <v>26</v>
      </c>
      <c r="C56" s="62">
        <v>12750</v>
      </c>
      <c r="D56" s="63"/>
      <c r="E56" s="55">
        <v>1504.5</v>
      </c>
      <c r="F56" s="44">
        <f>ROUND(E56/12,2)</f>
        <v>125.38</v>
      </c>
    </row>
    <row r="57" spans="2:8" hidden="1" x14ac:dyDescent="0.25">
      <c r="B57" s="43" t="s">
        <v>27</v>
      </c>
      <c r="C57" s="62">
        <v>17250</v>
      </c>
      <c r="D57" s="63"/>
      <c r="E57" s="55">
        <v>2035.5</v>
      </c>
      <c r="F57" s="44">
        <f t="shared" ref="F57:F60" si="1">ROUND(E57/12,2)</f>
        <v>169.63</v>
      </c>
    </row>
    <row r="58" spans="2:8" hidden="1" x14ac:dyDescent="0.25">
      <c r="B58" s="43" t="s">
        <v>28</v>
      </c>
      <c r="C58" s="62">
        <v>22425</v>
      </c>
      <c r="D58" s="63"/>
      <c r="E58" s="55">
        <v>2646.1499999999996</v>
      </c>
      <c r="F58" s="44">
        <f t="shared" si="1"/>
        <v>220.51</v>
      </c>
    </row>
    <row r="59" spans="2:8" hidden="1" x14ac:dyDescent="0.25">
      <c r="B59" s="43" t="s">
        <v>29</v>
      </c>
      <c r="C59" s="62">
        <v>34500</v>
      </c>
      <c r="D59" s="63"/>
      <c r="E59" s="55">
        <v>4071</v>
      </c>
      <c r="F59" s="44">
        <f t="shared" si="1"/>
        <v>339.25</v>
      </c>
    </row>
    <row r="60" spans="2:8" hidden="1" x14ac:dyDescent="0.25">
      <c r="B60" s="45" t="s">
        <v>30</v>
      </c>
      <c r="C60" s="62">
        <v>45000</v>
      </c>
      <c r="D60" s="63"/>
      <c r="E60" s="55">
        <v>5310</v>
      </c>
      <c r="F60" s="44">
        <f t="shared" si="1"/>
        <v>442.5</v>
      </c>
    </row>
    <row r="61" spans="2:8" hidden="1" x14ac:dyDescent="0.25"/>
    <row r="62" spans="2:8" ht="19.5" hidden="1" customHeight="1" x14ac:dyDescent="0.25">
      <c r="B62" s="46"/>
      <c r="C62" s="46"/>
      <c r="D62" s="46"/>
      <c r="F62" s="46"/>
      <c r="G62" s="46"/>
      <c r="H62" s="46"/>
    </row>
    <row r="63" spans="2:8" ht="237" hidden="1" customHeight="1" x14ac:dyDescent="0.25">
      <c r="B63" s="64"/>
      <c r="C63" s="64"/>
      <c r="D63" s="64"/>
      <c r="E63" s="64"/>
      <c r="F63" s="64"/>
      <c r="G63" s="64"/>
      <c r="H63" s="64"/>
    </row>
    <row r="64" spans="2:8" ht="2.25" customHeight="1" x14ac:dyDescent="0.25">
      <c r="B64" s="46"/>
      <c r="C64" s="46"/>
      <c r="D64" s="46"/>
      <c r="E64" s="56"/>
      <c r="F64" s="46"/>
      <c r="G64" s="46"/>
      <c r="H64" s="46"/>
    </row>
    <row r="65" spans="2:8" ht="14.25" customHeight="1" x14ac:dyDescent="0.25">
      <c r="B65" s="46"/>
      <c r="C65" s="46"/>
      <c r="D65" s="46"/>
      <c r="E65" s="56"/>
      <c r="F65" s="46"/>
      <c r="G65" s="46"/>
      <c r="H65" s="46"/>
    </row>
    <row r="66" spans="2:8" x14ac:dyDescent="0.25">
      <c r="B66" s="46"/>
      <c r="C66" s="46"/>
      <c r="D66" s="46"/>
      <c r="E66" s="56"/>
      <c r="F66" s="46"/>
      <c r="G66" s="46"/>
      <c r="H66" s="46"/>
    </row>
    <row r="67" spans="2:8" x14ac:dyDescent="0.25">
      <c r="B67" s="46"/>
      <c r="C67" s="46"/>
      <c r="D67" s="46"/>
      <c r="E67" s="56"/>
      <c r="F67" s="46"/>
      <c r="G67" s="46"/>
      <c r="H67" s="46"/>
    </row>
    <row r="68" spans="2:8" x14ac:dyDescent="0.25">
      <c r="B68" s="46"/>
      <c r="C68" s="46"/>
      <c r="D68" s="46"/>
      <c r="E68" s="56"/>
      <c r="F68" s="46"/>
      <c r="G68" s="46"/>
      <c r="H68" s="46"/>
    </row>
    <row r="69" spans="2:8" x14ac:dyDescent="0.25">
      <c r="B69" s="47"/>
      <c r="C69" s="47"/>
      <c r="D69" s="47"/>
      <c r="E69" s="57"/>
      <c r="F69" s="47"/>
      <c r="G69" s="47"/>
      <c r="H69" s="47"/>
    </row>
  </sheetData>
  <sheetProtection algorithmName="SHA-512" hashValue="dEYmstIEXr2EuInUuhmgUjPrNijP2uJ75yshwv+1RLbDdzzvgoSgT/dJzv71GxbGR351kbrDs9agiUCT5Vav6w==" saltValue="ev7RuVUV+/vydFRb84W6LQ==" spinCount="100000" sheet="1" objects="1" scenarios="1"/>
  <mergeCells count="16">
    <mergeCell ref="C58:D58"/>
    <mergeCell ref="C59:D59"/>
    <mergeCell ref="C60:D60"/>
    <mergeCell ref="B63:H63"/>
    <mergeCell ref="B22:C22"/>
    <mergeCell ref="B23:C23"/>
    <mergeCell ref="D32:E32"/>
    <mergeCell ref="C55:D55"/>
    <mergeCell ref="C56:D56"/>
    <mergeCell ref="C57:D57"/>
    <mergeCell ref="B34:E34"/>
    <mergeCell ref="A14:B14"/>
    <mergeCell ref="D14:E14"/>
    <mergeCell ref="B18:B19"/>
    <mergeCell ref="C18:C19"/>
    <mergeCell ref="D18:D19"/>
  </mergeCells>
  <dataValidations count="4">
    <dataValidation type="whole" operator="lessThanOrEqual" allowBlank="1" showInputMessage="1" showErrorMessage="1" errorTitle="Primici veći od dozvoljenog" error="Dozvoljeni prag je 300.000,00 kn" promptTitle="Unesite ostvarene primitke " prompt="Svi obrtnici koji dohodak te porez na dohodak i prirez porezu na dohodak utvrđuju i plaćaju u paušalnoj svoti - tzv. obrtnici „paušalisti“, imaju dozvoljeni prag ostvarenih primitaka  iznosi 300.000,00 kuna." sqref="D6">
      <formula1>300000</formula1>
    </dataValidation>
    <dataValidation type="list" allowBlank="1" showInputMessage="1" showErrorMessage="1" sqref="D14">
      <formula1>$B$56:$B$60</formula1>
    </dataValidation>
    <dataValidation type="date" allowBlank="1" showInputMessage="1" showErrorMessage="1" sqref="D9:D10">
      <formula1>44197</formula1>
      <formula2>44561</formula2>
    </dataValidation>
    <dataValidation type="date" allowBlank="1" showInputMessage="1" showErrorMessage="1" errorTitle="PAZI NA FORMAT" promptTitle="PAZI GODINA" sqref="D8">
      <formula1>44197</formula1>
      <formula2>44561</formula2>
    </dataValidation>
  </dataValidations>
  <hyperlinks>
    <hyperlink ref="B34" r:id="rId1" display="Link: uplatni račun za ostale opčine"/>
  </hyperlinks>
  <pageMargins left="0.70866141732283472" right="0.70866141732283472" top="0.74803149606299213" bottom="0.74803149606299213" header="0.31496062992125984" footer="0.31496062992125984"/>
  <pageSetup paperSize="9" orientation="landscape" cellComments="asDisplayed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67"/>
  <sheetViews>
    <sheetView showGridLines="0" tabSelected="1" topLeftCell="B1" zoomScale="98" zoomScaleNormal="98" zoomScaleSheetLayoutView="95" workbookViewId="0">
      <pane ySplit="7" topLeftCell="A8" activePane="bottomLeft" state="frozen"/>
      <selection activeCell="B1" sqref="B1"/>
      <selection pane="bottomLeft" activeCell="D19" sqref="D19"/>
    </sheetView>
  </sheetViews>
  <sheetFormatPr defaultRowHeight="15" x14ac:dyDescent="0.25"/>
  <cols>
    <col min="1" max="1" width="0" style="1" hidden="1" customWidth="1"/>
    <col min="2" max="2" width="36.5703125" style="1" customWidth="1"/>
    <col min="3" max="3" width="13.5703125" style="1" customWidth="1"/>
    <col min="4" max="4" width="24.5703125" style="1" customWidth="1"/>
    <col min="5" max="5" width="27.85546875" style="1" customWidth="1"/>
    <col min="6" max="6" width="25" style="1" customWidth="1"/>
    <col min="7" max="7" width="13.28515625" style="1" customWidth="1"/>
    <col min="8" max="8" width="16.5703125" style="1" customWidth="1"/>
    <col min="9" max="16384" width="9.140625" style="1"/>
  </cols>
  <sheetData>
    <row r="3" spans="1:9" ht="30.75" customHeight="1" x14ac:dyDescent="0.25"/>
    <row r="4" spans="1:9" ht="30" customHeight="1" x14ac:dyDescent="0.25">
      <c r="E4" s="2" t="e">
        <f>DAY(#REF!)</f>
        <v>#REF!</v>
      </c>
    </row>
    <row r="5" spans="1:9" x14ac:dyDescent="0.25">
      <c r="E5" s="2"/>
    </row>
    <row r="6" spans="1:9" ht="24" customHeight="1" x14ac:dyDescent="0.35">
      <c r="A6" s="3"/>
      <c r="B6" s="4" t="s">
        <v>41</v>
      </c>
      <c r="D6" s="5">
        <v>300000</v>
      </c>
      <c r="E6" s="6"/>
    </row>
    <row r="7" spans="1:9" ht="9.75" customHeight="1" x14ac:dyDescent="0.35">
      <c r="A7" s="3"/>
      <c r="B7" s="4"/>
      <c r="D7" s="7"/>
      <c r="E7" s="2"/>
    </row>
    <row r="8" spans="1:9" ht="24" customHeight="1" x14ac:dyDescent="0.35">
      <c r="A8" s="3"/>
      <c r="B8" s="4" t="s">
        <v>5</v>
      </c>
      <c r="D8" s="10">
        <f>'1.Predujmovi na temelju RPO-a'!D12</f>
        <v>12</v>
      </c>
      <c r="E8" s="2" t="e">
        <f>MONTH(#REF!)-MONTH(#REF!)</f>
        <v>#REF!</v>
      </c>
    </row>
    <row r="9" spans="1:9" ht="21" x14ac:dyDescent="0.35">
      <c r="A9" s="3"/>
      <c r="B9" s="3"/>
    </row>
    <row r="10" spans="1:9" ht="25.5" customHeight="1" x14ac:dyDescent="0.25">
      <c r="A10" s="58" t="s">
        <v>6</v>
      </c>
      <c r="B10" s="59"/>
      <c r="D10" s="60" t="str">
        <f>IF(D12&gt;230000,B58,IF(D12&gt;149500,B57,IF(D12&gt;115000,B56,IF(D12&gt;85000,B55,B54))))</f>
        <v>5. razred (od 230.000,01 do 300.000,00)</v>
      </c>
      <c r="E10" s="60"/>
      <c r="I10" s="11"/>
    </row>
    <row r="11" spans="1:9" s="12" customFormat="1" ht="20.25" customHeight="1" x14ac:dyDescent="0.25">
      <c r="B11" s="13" t="s">
        <v>34</v>
      </c>
      <c r="C11" s="14"/>
      <c r="D11" s="15">
        <f>VLOOKUP(D10,B54:C58,2)</f>
        <v>45000</v>
      </c>
    </row>
    <row r="12" spans="1:9" s="12" customFormat="1" ht="20.25" customHeight="1" x14ac:dyDescent="0.25">
      <c r="B12" s="13" t="s">
        <v>42</v>
      </c>
      <c r="C12" s="14"/>
      <c r="D12" s="16">
        <f>(D6/D8)*12</f>
        <v>300000</v>
      </c>
    </row>
    <row r="13" spans="1:9" s="12" customFormat="1" ht="20.25" customHeight="1" x14ac:dyDescent="0.25">
      <c r="B13" s="17"/>
      <c r="C13" s="17"/>
      <c r="D13" s="18"/>
    </row>
    <row r="14" spans="1:9" ht="15.75" customHeight="1" x14ac:dyDescent="0.25">
      <c r="B14" s="61" t="s">
        <v>7</v>
      </c>
      <c r="C14" s="61" t="s">
        <v>8</v>
      </c>
      <c r="D14" s="61" t="s">
        <v>9</v>
      </c>
    </row>
    <row r="15" spans="1:9" ht="15.75" customHeight="1" x14ac:dyDescent="0.25">
      <c r="B15" s="61"/>
      <c r="C15" s="61"/>
      <c r="D15" s="61"/>
    </row>
    <row r="16" spans="1:9" ht="40.5" customHeight="1" x14ac:dyDescent="0.35">
      <c r="B16" s="19" t="s">
        <v>10</v>
      </c>
      <c r="C16" s="20">
        <v>0.1</v>
      </c>
      <c r="D16" s="21">
        <f>(ROUND((D$11*C16/12)*D$8,2))</f>
        <v>4500</v>
      </c>
    </row>
    <row r="17" spans="2:8" ht="40.5" customHeight="1" x14ac:dyDescent="0.35">
      <c r="B17" s="19" t="s">
        <v>11</v>
      </c>
      <c r="C17" s="20">
        <f>'1.Predujmovi na temelju RPO-a'!C21</f>
        <v>0.18</v>
      </c>
      <c r="D17" s="21">
        <f>ROUND(D16*C17,2)</f>
        <v>810</v>
      </c>
    </row>
    <row r="18" spans="2:8" ht="40.5" customHeight="1" x14ac:dyDescent="0.25">
      <c r="B18" s="65" t="s">
        <v>43</v>
      </c>
      <c r="C18" s="66"/>
      <c r="D18" s="21">
        <f>SUM(D16:D17)</f>
        <v>5310</v>
      </c>
      <c r="E18" s="48"/>
      <c r="F18" s="23"/>
      <c r="G18" s="23"/>
      <c r="H18" s="23"/>
    </row>
    <row r="19" spans="2:8" ht="40.5" customHeight="1" x14ac:dyDescent="0.25">
      <c r="B19" s="73" t="s">
        <v>31</v>
      </c>
      <c r="C19" s="74"/>
      <c r="D19" s="21">
        <f>'1.Predujmovi na temelju RPO-a'!D22</f>
        <v>1504.5</v>
      </c>
      <c r="E19" s="23"/>
      <c r="F19" s="23"/>
      <c r="G19" s="23"/>
      <c r="H19" s="23"/>
    </row>
    <row r="20" spans="2:8" ht="40.5" customHeight="1" x14ac:dyDescent="0.25">
      <c r="B20" s="49" t="s">
        <v>32</v>
      </c>
      <c r="C20" s="50"/>
      <c r="D20" s="21">
        <f>D18-D19</f>
        <v>3805.5</v>
      </c>
      <c r="E20" s="23"/>
      <c r="F20" s="23"/>
      <c r="G20" s="23"/>
      <c r="H20" s="23"/>
    </row>
    <row r="21" spans="2:8" ht="30" customHeight="1" x14ac:dyDescent="0.35">
      <c r="B21" s="67" t="s">
        <v>13</v>
      </c>
      <c r="C21" s="68"/>
      <c r="D21" s="21">
        <f>VLOOKUP(D10,B54:F58,5)</f>
        <v>442.5</v>
      </c>
      <c r="E21" s="24"/>
      <c r="F21" s="24"/>
      <c r="G21" s="25"/>
      <c r="H21" s="26"/>
    </row>
    <row r="22" spans="2:8" ht="30" customHeight="1" x14ac:dyDescent="0.35">
      <c r="B22" s="27"/>
      <c r="C22" s="27"/>
      <c r="D22" s="28"/>
      <c r="E22" s="24"/>
      <c r="F22" s="24"/>
      <c r="G22" s="25"/>
      <c r="H22" s="26"/>
    </row>
    <row r="23" spans="2:8" ht="30" customHeight="1" x14ac:dyDescent="0.25">
      <c r="B23" s="29" t="s">
        <v>14</v>
      </c>
      <c r="C23" s="29" t="s">
        <v>15</v>
      </c>
      <c r="D23" s="29" t="s">
        <v>16</v>
      </c>
    </row>
    <row r="24" spans="2:8" ht="27" customHeight="1" x14ac:dyDescent="0.25">
      <c r="B24" s="30" t="s">
        <v>44</v>
      </c>
      <c r="C24" s="31" t="s">
        <v>48</v>
      </c>
      <c r="D24" s="21">
        <f>D$21*3</f>
        <v>1327.5</v>
      </c>
    </row>
    <row r="25" spans="2:8" ht="27" customHeight="1" x14ac:dyDescent="0.25">
      <c r="B25" s="30" t="s">
        <v>47</v>
      </c>
      <c r="C25" s="31" t="s">
        <v>49</v>
      </c>
      <c r="D25" s="21">
        <f t="shared" ref="D25:D27" si="0">D$21*3</f>
        <v>1327.5</v>
      </c>
      <c r="E25" s="32"/>
      <c r="F25" s="32"/>
      <c r="G25" s="32"/>
      <c r="H25" s="32"/>
    </row>
    <row r="26" spans="2:8" ht="27" customHeight="1" x14ac:dyDescent="0.25">
      <c r="B26" s="30" t="s">
        <v>46</v>
      </c>
      <c r="C26" s="31" t="s">
        <v>50</v>
      </c>
      <c r="D26" s="21">
        <f t="shared" si="0"/>
        <v>1327.5</v>
      </c>
      <c r="E26" s="32"/>
      <c r="F26" s="23"/>
      <c r="G26" s="23"/>
      <c r="H26" s="23"/>
    </row>
    <row r="27" spans="2:8" ht="27" customHeight="1" x14ac:dyDescent="0.25">
      <c r="B27" s="30" t="s">
        <v>45</v>
      </c>
      <c r="C27" s="31" t="s">
        <v>51</v>
      </c>
      <c r="D27" s="21">
        <f t="shared" si="0"/>
        <v>1327.5</v>
      </c>
      <c r="E27" s="32"/>
      <c r="F27" s="23"/>
      <c r="G27" s="23"/>
      <c r="H27" s="23"/>
    </row>
    <row r="28" spans="2:8" ht="27" customHeight="1" x14ac:dyDescent="0.25">
      <c r="B28" s="30" t="s">
        <v>17</v>
      </c>
      <c r="C28" s="29"/>
      <c r="D28" s="33">
        <f>SUM(D24:D27)</f>
        <v>5310</v>
      </c>
      <c r="E28" s="32"/>
      <c r="F28" s="23"/>
      <c r="G28" s="23"/>
      <c r="H28" s="23"/>
    </row>
    <row r="29" spans="2:8" ht="30" customHeight="1" x14ac:dyDescent="0.25">
      <c r="B29" s="34"/>
      <c r="C29" s="35"/>
      <c r="D29" s="28"/>
      <c r="E29" s="32"/>
      <c r="F29" s="23"/>
      <c r="G29" s="23"/>
      <c r="H29" s="23"/>
    </row>
    <row r="30" spans="2:8" ht="30" customHeight="1" x14ac:dyDescent="0.25">
      <c r="B30" s="36" t="s">
        <v>18</v>
      </c>
      <c r="C30" s="29" t="s">
        <v>19</v>
      </c>
      <c r="D30" s="69" t="s">
        <v>20</v>
      </c>
      <c r="E30" s="69"/>
      <c r="F30" s="23"/>
      <c r="G30" s="23"/>
      <c r="H30" s="23"/>
    </row>
    <row r="31" spans="2:8" ht="30" customHeight="1" x14ac:dyDescent="0.25">
      <c r="B31" s="37" t="s">
        <v>21</v>
      </c>
      <c r="C31" s="37" t="s">
        <v>22</v>
      </c>
      <c r="D31" s="38" t="s">
        <v>23</v>
      </c>
      <c r="E31" s="39" t="s">
        <v>2</v>
      </c>
      <c r="F31" s="23"/>
      <c r="G31" s="23"/>
      <c r="H31" s="23"/>
    </row>
    <row r="32" spans="2:8" ht="30" customHeight="1" x14ac:dyDescent="0.25">
      <c r="B32" s="72" t="s">
        <v>39</v>
      </c>
      <c r="C32" s="72"/>
      <c r="D32" s="72"/>
      <c r="E32" s="72"/>
      <c r="F32" s="23"/>
      <c r="G32" s="23"/>
      <c r="H32" s="23"/>
    </row>
    <row r="33" spans="2:8" ht="30" hidden="1" customHeight="1" x14ac:dyDescent="0.25">
      <c r="B33" s="34">
        <v>44197</v>
      </c>
      <c r="C33" s="34">
        <v>44227</v>
      </c>
      <c r="D33" s="28" t="e">
        <f>IF(AND(MONTH(#REF!)&gt;=MONTH(C33),#REF!&gt;B33),0,D$21)</f>
        <v>#REF!</v>
      </c>
      <c r="E33" s="40"/>
      <c r="F33" s="23"/>
      <c r="G33" s="23"/>
      <c r="H33" s="23"/>
    </row>
    <row r="34" spans="2:8" ht="30" hidden="1" customHeight="1" x14ac:dyDescent="0.25">
      <c r="B34" s="34">
        <v>44228</v>
      </c>
      <c r="C34" s="34">
        <v>44255</v>
      </c>
      <c r="D34" s="28" t="e">
        <f>IF(AND(MONTH(#REF!)&gt;=MONTH(C34),#REF!&gt;B34),0,D$21)</f>
        <v>#REF!</v>
      </c>
      <c r="E34" s="32"/>
      <c r="F34" s="23"/>
      <c r="G34" s="23"/>
      <c r="H34" s="23"/>
    </row>
    <row r="35" spans="2:8" ht="30" hidden="1" customHeight="1" x14ac:dyDescent="0.25">
      <c r="B35" s="34">
        <v>44256</v>
      </c>
      <c r="C35" s="34">
        <v>44286</v>
      </c>
      <c r="D35" s="28" t="e">
        <f>IF(AND(MONTH(#REF!)&gt;=MONTH(C35),#REF!&gt;B35),0,D$21)</f>
        <v>#REF!</v>
      </c>
      <c r="E35" s="32"/>
      <c r="F35" s="23"/>
      <c r="G35" s="23"/>
      <c r="H35" s="23"/>
    </row>
    <row r="36" spans="2:8" ht="30" hidden="1" customHeight="1" x14ac:dyDescent="0.25">
      <c r="B36" s="34">
        <v>44287</v>
      </c>
      <c r="C36" s="34">
        <v>44316</v>
      </c>
      <c r="D36" s="28" t="e">
        <f>IF(AND(MONTH(#REF!)&gt;=MONTH(C36),#REF!&gt;B36),0,D$21)</f>
        <v>#REF!</v>
      </c>
      <c r="E36" s="32"/>
      <c r="F36" s="23"/>
      <c r="G36" s="23"/>
      <c r="H36" s="23"/>
    </row>
    <row r="37" spans="2:8" ht="30" hidden="1" customHeight="1" x14ac:dyDescent="0.25">
      <c r="B37" s="34">
        <v>44317</v>
      </c>
      <c r="C37" s="34">
        <v>44347</v>
      </c>
      <c r="D37" s="28" t="e">
        <f>IF(AND(MONTH(#REF!)&gt;=MONTH(C37),#REF!&gt;B37),0,D$21)</f>
        <v>#REF!</v>
      </c>
      <c r="E37" s="32"/>
      <c r="F37" s="23"/>
      <c r="G37" s="23"/>
      <c r="H37" s="23"/>
    </row>
    <row r="38" spans="2:8" ht="30" hidden="1" customHeight="1" x14ac:dyDescent="0.25">
      <c r="B38" s="34">
        <v>44348</v>
      </c>
      <c r="C38" s="34">
        <v>44377</v>
      </c>
      <c r="D38" s="28" t="e">
        <f>IF(AND(MONTH(#REF!)&gt;=MONTH(C38),#REF!&gt;B38),0,D$21)</f>
        <v>#REF!</v>
      </c>
      <c r="E38" s="32"/>
      <c r="F38" s="23"/>
      <c r="G38" s="23"/>
      <c r="H38" s="23"/>
    </row>
    <row r="39" spans="2:8" ht="30" hidden="1" customHeight="1" x14ac:dyDescent="0.25">
      <c r="B39" s="34">
        <v>44378</v>
      </c>
      <c r="C39" s="34">
        <v>44408</v>
      </c>
      <c r="D39" s="28" t="e">
        <f>IF(AND(MONTH(#REF!)&gt;=MONTH(C39),#REF!&gt;B39),0,D$21)</f>
        <v>#REF!</v>
      </c>
      <c r="E39" s="32"/>
      <c r="F39" s="23"/>
      <c r="G39" s="23"/>
      <c r="H39" s="23"/>
    </row>
    <row r="40" spans="2:8" ht="30" hidden="1" customHeight="1" x14ac:dyDescent="0.25">
      <c r="B40" s="34">
        <v>44409</v>
      </c>
      <c r="C40" s="34">
        <v>44439</v>
      </c>
      <c r="D40" s="28" t="e">
        <f>IF(AND(MONTH(#REF!)&gt;=MONTH(C40),#REF!&gt;B40),0,D$21)</f>
        <v>#REF!</v>
      </c>
      <c r="E40" s="32"/>
      <c r="F40" s="23"/>
      <c r="G40" s="23"/>
      <c r="H40" s="23"/>
    </row>
    <row r="41" spans="2:8" ht="30" hidden="1" customHeight="1" x14ac:dyDescent="0.25">
      <c r="B41" s="34">
        <v>44440</v>
      </c>
      <c r="C41" s="34">
        <v>44469</v>
      </c>
      <c r="D41" s="28" t="e">
        <f>IF(AND(MONTH(#REF!)&gt;=MONTH(C41),#REF!&gt;B41),0,D$21)</f>
        <v>#REF!</v>
      </c>
      <c r="E41" s="32"/>
      <c r="F41" s="23"/>
      <c r="G41" s="23"/>
      <c r="H41" s="23"/>
    </row>
    <row r="42" spans="2:8" ht="30" hidden="1" customHeight="1" x14ac:dyDescent="0.25">
      <c r="B42" s="34">
        <v>44470</v>
      </c>
      <c r="C42" s="34">
        <v>44500</v>
      </c>
      <c r="D42" s="28" t="e">
        <f>IF(AND(MONTH(#REF!)&gt;=MONTH(C42),#REF!&gt;B42),0,D$21)</f>
        <v>#REF!</v>
      </c>
      <c r="E42" s="32"/>
      <c r="F42" s="23"/>
      <c r="G42" s="23"/>
      <c r="H42" s="23"/>
    </row>
    <row r="43" spans="2:8" ht="30" hidden="1" customHeight="1" x14ac:dyDescent="0.25">
      <c r="B43" s="34">
        <v>44501</v>
      </c>
      <c r="C43" s="34">
        <v>44530</v>
      </c>
      <c r="D43" s="28" t="e">
        <f>IF(AND(MONTH(#REF!)&gt;=MONTH(C43),#REF!&gt;B43),0,D$21)</f>
        <v>#REF!</v>
      </c>
      <c r="E43" s="32"/>
      <c r="F43" s="23"/>
      <c r="G43" s="23"/>
      <c r="H43" s="23"/>
    </row>
    <row r="44" spans="2:8" ht="30" hidden="1" customHeight="1" x14ac:dyDescent="0.25">
      <c r="B44" s="34">
        <v>44531</v>
      </c>
      <c r="C44" s="34">
        <v>44561</v>
      </c>
      <c r="D44" s="28" t="e">
        <f>IF(AND(MONTH(#REF!)&gt;=MONTH(C44),#REF!&gt;B44),0,D$21)</f>
        <v>#REF!</v>
      </c>
      <c r="E44" s="32"/>
      <c r="F44" s="23"/>
      <c r="G44" s="23"/>
      <c r="H44" s="23"/>
    </row>
    <row r="45" spans="2:8" ht="30" customHeight="1" x14ac:dyDescent="0.25">
      <c r="B45" s="34"/>
      <c r="C45" s="35"/>
      <c r="D45" s="28"/>
      <c r="E45" s="32"/>
      <c r="F45" s="23"/>
      <c r="G45" s="23"/>
      <c r="H45" s="23"/>
    </row>
    <row r="46" spans="2:8" ht="30" hidden="1" customHeight="1" x14ac:dyDescent="0.25">
      <c r="B46" s="34"/>
      <c r="C46" s="35"/>
      <c r="D46" s="28"/>
      <c r="E46" s="32"/>
      <c r="F46" s="23"/>
      <c r="G46" s="23"/>
      <c r="H46" s="23"/>
    </row>
    <row r="47" spans="2:8" ht="30" hidden="1" customHeight="1" x14ac:dyDescent="0.25">
      <c r="B47" s="34"/>
      <c r="C47" s="35"/>
      <c r="D47" s="28"/>
      <c r="E47" s="32"/>
      <c r="F47" s="23"/>
      <c r="G47" s="23"/>
      <c r="H47" s="23"/>
    </row>
    <row r="48" spans="2:8" ht="30" hidden="1" customHeight="1" x14ac:dyDescent="0.25">
      <c r="B48" s="34"/>
      <c r="C48" s="35"/>
      <c r="D48" s="28"/>
      <c r="E48" s="32"/>
      <c r="F48" s="23"/>
      <c r="G48" s="23"/>
      <c r="H48" s="23"/>
    </row>
    <row r="49" spans="2:8" ht="30" hidden="1" customHeight="1" x14ac:dyDescent="0.25">
      <c r="B49" s="34"/>
      <c r="C49" s="35"/>
      <c r="D49" s="28"/>
      <c r="E49" s="32"/>
      <c r="F49" s="23"/>
      <c r="G49" s="23"/>
      <c r="H49" s="23"/>
    </row>
    <row r="50" spans="2:8" hidden="1" x14ac:dyDescent="0.25">
      <c r="E50" s="23"/>
      <c r="F50" s="23"/>
      <c r="G50" s="23"/>
      <c r="H50" s="23"/>
    </row>
    <row r="51" spans="2:8" ht="12" customHeight="1" x14ac:dyDescent="0.25"/>
    <row r="53" spans="2:8" ht="90" hidden="1" customHeight="1" x14ac:dyDescent="0.25">
      <c r="B53" s="41" t="s">
        <v>0</v>
      </c>
      <c r="C53" s="70" t="s">
        <v>1</v>
      </c>
      <c r="D53" s="71"/>
      <c r="E53" s="42" t="s">
        <v>24</v>
      </c>
      <c r="F53" s="42" t="s">
        <v>25</v>
      </c>
    </row>
    <row r="54" spans="2:8" hidden="1" x14ac:dyDescent="0.25">
      <c r="B54" s="43" t="s">
        <v>26</v>
      </c>
      <c r="C54" s="62">
        <v>12750</v>
      </c>
      <c r="D54" s="63"/>
      <c r="E54" s="44">
        <v>1504.5</v>
      </c>
      <c r="F54" s="44">
        <f>E54/12</f>
        <v>125.375</v>
      </c>
    </row>
    <row r="55" spans="2:8" hidden="1" x14ac:dyDescent="0.25">
      <c r="B55" s="43" t="s">
        <v>27</v>
      </c>
      <c r="C55" s="62">
        <v>17250</v>
      </c>
      <c r="D55" s="63"/>
      <c r="E55" s="44">
        <v>2035.5</v>
      </c>
      <c r="F55" s="44">
        <f>E55/12</f>
        <v>169.625</v>
      </c>
    </row>
    <row r="56" spans="2:8" hidden="1" x14ac:dyDescent="0.25">
      <c r="B56" s="43" t="s">
        <v>28</v>
      </c>
      <c r="C56" s="62">
        <v>22425</v>
      </c>
      <c r="D56" s="63"/>
      <c r="E56" s="44">
        <v>2646.1499999999996</v>
      </c>
      <c r="F56" s="44">
        <f>E56/12</f>
        <v>220.51249999999996</v>
      </c>
    </row>
    <row r="57" spans="2:8" hidden="1" x14ac:dyDescent="0.25">
      <c r="B57" s="43" t="s">
        <v>29</v>
      </c>
      <c r="C57" s="62">
        <v>34500</v>
      </c>
      <c r="D57" s="63"/>
      <c r="E57" s="44">
        <v>4071</v>
      </c>
      <c r="F57" s="44">
        <f>E57/12</f>
        <v>339.25</v>
      </c>
    </row>
    <row r="58" spans="2:8" hidden="1" x14ac:dyDescent="0.25">
      <c r="B58" s="45" t="s">
        <v>30</v>
      </c>
      <c r="C58" s="62">
        <v>45000</v>
      </c>
      <c r="D58" s="63"/>
      <c r="E58" s="44">
        <v>5310</v>
      </c>
      <c r="F58" s="44">
        <f>E58/12</f>
        <v>442.5</v>
      </c>
    </row>
    <row r="60" spans="2:8" ht="19.5" customHeight="1" x14ac:dyDescent="0.25">
      <c r="B60" s="46"/>
      <c r="C60" s="46"/>
      <c r="D60" s="46"/>
      <c r="F60" s="46"/>
      <c r="G60" s="46"/>
      <c r="H60" s="46"/>
    </row>
    <row r="61" spans="2:8" ht="237" customHeight="1" x14ac:dyDescent="0.25">
      <c r="B61" s="64"/>
      <c r="C61" s="64"/>
      <c r="D61" s="64"/>
      <c r="E61" s="64"/>
      <c r="F61" s="64"/>
      <c r="G61" s="64"/>
      <c r="H61" s="64"/>
    </row>
    <row r="62" spans="2:8" ht="2.25" customHeight="1" x14ac:dyDescent="0.25">
      <c r="B62" s="46"/>
      <c r="C62" s="46"/>
      <c r="D62" s="46"/>
      <c r="E62" s="46"/>
      <c r="F62" s="46"/>
      <c r="G62" s="46"/>
      <c r="H62" s="46"/>
    </row>
    <row r="63" spans="2:8" ht="14.25" customHeight="1" x14ac:dyDescent="0.25">
      <c r="B63" s="46"/>
      <c r="C63" s="46"/>
      <c r="D63" s="46"/>
      <c r="E63" s="46"/>
      <c r="F63" s="46"/>
      <c r="G63" s="46"/>
      <c r="H63" s="46"/>
    </row>
    <row r="64" spans="2:8" x14ac:dyDescent="0.25">
      <c r="B64" s="46"/>
      <c r="C64" s="46"/>
      <c r="D64" s="46"/>
      <c r="E64" s="46"/>
      <c r="F64" s="46"/>
      <c r="G64" s="46"/>
      <c r="H64" s="46"/>
    </row>
    <row r="65" spans="2:8" x14ac:dyDescent="0.25">
      <c r="B65" s="46"/>
      <c r="C65" s="46"/>
      <c r="D65" s="46"/>
      <c r="E65" s="46"/>
      <c r="F65" s="46"/>
      <c r="G65" s="46"/>
      <c r="H65" s="46"/>
    </row>
    <row r="66" spans="2:8" x14ac:dyDescent="0.25">
      <c r="B66" s="46"/>
      <c r="C66" s="46"/>
      <c r="D66" s="46"/>
      <c r="E66" s="46"/>
      <c r="F66" s="46"/>
      <c r="G66" s="46"/>
      <c r="H66" s="46"/>
    </row>
    <row r="67" spans="2:8" x14ac:dyDescent="0.25">
      <c r="B67" s="47"/>
      <c r="C67" s="47"/>
      <c r="D67" s="47"/>
      <c r="E67" s="47"/>
      <c r="F67" s="47"/>
      <c r="G67" s="47"/>
      <c r="H67" s="47"/>
    </row>
  </sheetData>
  <sheetProtection algorithmName="SHA-512" hashValue="LGZerdprI4ylfDXC55OPgw9WdosL0LFPgk8pRWfLPvIBBIk2uwA0AHuEONS5U04v9xdWUBvm2QGbUZskcOZAKQ==" saltValue="cSaS1y2RuMsyfEeWgokeHA==" spinCount="100000" sheet="1" objects="1" scenarios="1"/>
  <mergeCells count="17">
    <mergeCell ref="B18:C18"/>
    <mergeCell ref="A10:B10"/>
    <mergeCell ref="D10:E10"/>
    <mergeCell ref="B14:B15"/>
    <mergeCell ref="C14:C15"/>
    <mergeCell ref="D14:D15"/>
    <mergeCell ref="C56:D56"/>
    <mergeCell ref="C57:D57"/>
    <mergeCell ref="C58:D58"/>
    <mergeCell ref="B61:H61"/>
    <mergeCell ref="B19:C19"/>
    <mergeCell ref="B21:C21"/>
    <mergeCell ref="D30:E30"/>
    <mergeCell ref="B32:E32"/>
    <mergeCell ref="C53:D53"/>
    <mergeCell ref="C54:D54"/>
    <mergeCell ref="C55:D55"/>
  </mergeCells>
  <conditionalFormatting sqref="D20">
    <cfRule type="cellIs" dxfId="0" priority="1" operator="lessThan">
      <formula>0</formula>
    </cfRule>
  </conditionalFormatting>
  <dataValidations count="2">
    <dataValidation type="list" allowBlank="1" showInputMessage="1" showErrorMessage="1" sqref="D10">
      <formula1>$B$54:$B$58</formula1>
    </dataValidation>
    <dataValidation type="whole" operator="lessThanOrEqual" allowBlank="1" showInputMessage="1" showErrorMessage="1" errorTitle="Primici veći od dozvoljenog" error="Dozvoljeni prag je 300.000,00 kn" promptTitle="Unesite ostvarene primitke " prompt="Svi obrtnici koji dohodak te porez na dohodak i prirez porezu na dohodak utvrđuju i plaćaju u paušalnoj svoti - tzv. obrtnici „paušalisti“, imaju dozvoljeni prag ostvarenih primitaka  iznosi 300.000,00 kuna." sqref="D6">
      <formula1>300000</formula1>
    </dataValidation>
  </dataValidations>
  <hyperlinks>
    <hyperlink ref="B32" r:id="rId1" display="Link: uplatni račun za ostale opčine"/>
  </hyperlinks>
  <pageMargins left="0.70866141732283472" right="0.70866141732283472" top="0.74803149606299213" bottom="0.74803149606299213" header="0.31496062992125984" footer="0.31496062992125984"/>
  <pageSetup paperSize="9" orientation="landscape" cellComments="asDisplayed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1.Predujmovi na temelju RPO-a</vt:lpstr>
      <vt:lpstr>2.Konačan obračun PO-SD-a</vt:lpstr>
      <vt:lpstr>'1.Predujmovi na temelju RPO-a'!Podrucje_ispisa</vt:lpstr>
      <vt:lpstr>'2.Konačan obračun PO-SD-a'!Podrucje_ispisa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edukacija</dc:creator>
  <cp:lastModifiedBy>tdidak</cp:lastModifiedBy>
  <dcterms:created xsi:type="dcterms:W3CDTF">2019-01-10T20:31:41Z</dcterms:created>
  <dcterms:modified xsi:type="dcterms:W3CDTF">2021-01-18T14:40:14Z</dcterms:modified>
</cp:coreProperties>
</file>