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showInkAnnotation="0" codeName="ThisWorkbook" defaultThemeVersion="124226"/>
  <xr:revisionPtr revIDLastSave="0" documentId="13_ncr:1_{F9E6DD6D-DB68-4995-A0FA-8E240B0DB7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razac PO-SD" sheetId="10" r:id="rId1"/>
    <sheet name="BROJ MJESECI OBAVLJANJA DJ." sheetId="13" r:id="rId2"/>
    <sheet name="razine" sheetId="11" state="hidden" r:id="rId3"/>
  </sheets>
  <definedNames>
    <definedName name="imena">#REF!</definedName>
    <definedName name="IMENAA">#REF!</definedName>
    <definedName name="Lista_proizvoda">#REF!,#REF!</definedName>
    <definedName name="_xlnm.Print_Area" localSheetId="1">'BROJ MJESECI OBAVLJANJA DJ.'!$B$1:$D$11</definedName>
    <definedName name="_xlnm.Print_Area" localSheetId="0">'Obrazac PO-SD'!$A$2:$J$29</definedName>
    <definedName name="Proizvod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1" l="1"/>
  <c r="C5" i="11"/>
  <c r="C4" i="11"/>
  <c r="C3" i="11"/>
  <c r="C2" i="11"/>
  <c r="F28" i="11"/>
  <c r="E28" i="11"/>
  <c r="D28" i="11"/>
  <c r="C28" i="11"/>
  <c r="B28" i="11"/>
  <c r="G17" i="10" l="1"/>
  <c r="L17" i="10" s="1"/>
  <c r="I22" i="10" l="1"/>
  <c r="I24" i="10" s="1"/>
  <c r="I26" i="10" s="1"/>
  <c r="I27" i="10"/>
  <c r="L18" i="10"/>
  <c r="I18" i="10" s="1"/>
  <c r="E2" i="13"/>
  <c r="E8" i="13"/>
  <c r="E9" i="13"/>
  <c r="E11" i="13" l="1"/>
  <c r="D9" i="13" s="1"/>
  <c r="D5" i="11"/>
  <c r="D3" i="11"/>
  <c r="D4" i="11"/>
  <c r="D6" i="11"/>
  <c r="D2" i="11"/>
  <c r="E2" i="11" s="1"/>
  <c r="E4" i="11" l="1"/>
  <c r="D29" i="11" s="1"/>
  <c r="E3" i="11"/>
  <c r="C29" i="11" s="1"/>
  <c r="B29" i="11"/>
  <c r="E6" i="11"/>
  <c r="F29" i="11" s="1"/>
  <c r="E5" i="11"/>
  <c r="E29" i="11" s="1"/>
  <c r="I20" i="10"/>
  <c r="F6" i="11" l="1"/>
  <c r="F2" i="11"/>
  <c r="F3" i="11"/>
  <c r="F5" i="11"/>
  <c r="F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J18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plavitim:
kako izračunati broj mjeseci poslovanja provjerite u listu 
BROJ MJESECI OBAVLJANJA DJ.</t>
        </r>
      </text>
    </comment>
  </commentList>
</comments>
</file>

<file path=xl/sharedStrings.xml><?xml version="1.0" encoding="utf-8"?>
<sst xmlns="http://schemas.openxmlformats.org/spreadsheetml/2006/main" count="77" uniqueCount="58">
  <si>
    <t>1.</t>
  </si>
  <si>
    <t>4.</t>
  </si>
  <si>
    <t>3.</t>
  </si>
  <si>
    <t>2.</t>
  </si>
  <si>
    <t>NADNEVAK</t>
  </si>
  <si>
    <t>UKUPNO NAPLAĆENI PRIMICI</t>
  </si>
  <si>
    <t>PRIMICI NAPLAĆENI U GOTOVINI</t>
  </si>
  <si>
    <t>1. NAZIV I VRSTA DJELATNOSTI</t>
  </si>
  <si>
    <t>II. PODACI O DJELATNOSTI</t>
  </si>
  <si>
    <t>OIB</t>
  </si>
  <si>
    <t>IME I PREZIME</t>
  </si>
  <si>
    <t>5.</t>
  </si>
  <si>
    <t>6.</t>
  </si>
  <si>
    <t>I. PODACI O POREZNOM OBVEZNIKU</t>
  </si>
  <si>
    <t>2. ADRESA OBAVLJANJA DJELATNOSTI</t>
  </si>
  <si>
    <t>DA</t>
  </si>
  <si>
    <t>4. RAZDOBLJE OBAVLJANJA DJELATNOSTI</t>
  </si>
  <si>
    <t>PRIMICI NAPLAĆENI BEZGOTOVINSKIM PUTEM</t>
  </si>
  <si>
    <t>3 (1+2)</t>
  </si>
  <si>
    <t>IV. GODIŠNJI PAUŠALNI DOHODAK OD POJEDINAČNE DJELATNOSTI / BROJ MJESECI OBAVLJANJA DJELATNOSTI</t>
  </si>
  <si>
    <t>V. GODIŠNJI PAUŠALNI DOHODAK OD ZAJEDNIČKE DJELATNOSTI / BROJ MJESECI OBAVLJANJA DJELATNOSTI</t>
  </si>
  <si>
    <t>VI. UKUPNI GODIŠNJI PAUŠALNI DOHODAK</t>
  </si>
  <si>
    <t>VII. OBRAČUN PAUŠALNOG POREZA NA DOHODAK I PRIREZA POREZU NA DOHODAK</t>
  </si>
  <si>
    <t>IZNOS OBVEZE PAUŠALNOG POREZA NA DOHODAK</t>
  </si>
  <si>
    <t>POTPIS POREZNOG OBVEZNIKA</t>
  </si>
  <si>
    <t>OBRAZAC PO-SD</t>
  </si>
  <si>
    <t>ADRESA PREBIVALIŠTA / UOBIČAJENOG BORAVIŠTA</t>
  </si>
  <si>
    <t>3. GRAD VUKOVAR I POTPOMOGNUTA PODRUČJA JEDINICA LOKALNE SAMOUPRAVE I. SKUPINE I OTOCI I. SKUPINE</t>
  </si>
  <si>
    <t>NE</t>
  </si>
  <si>
    <t>OD                    DO</t>
  </si>
  <si>
    <t>III. PODACI O OSTVARENIM PRIMICIMA OD POJEDINAČNE DJELATNOSTI</t>
  </si>
  <si>
    <t>UMANJENJE PAUŠALNOG POREZA NA DOHODAK ZA PODRUČJE GRADA VUKOVARA I POTPOMOGNUTIH
PODRUČJA JEDINICA LOKALNE SAMOUPRAVE I. SKUPINE I OTOCI I. SKUPINE</t>
  </si>
  <si>
    <t>UKUPNA OBVEZA PAUŠALNOG POREZA NA DOHODAK I POREZ PRIREZU NA DOHODAK NAKON UMANJENJA</t>
  </si>
  <si>
    <t>UKUPNO UPLAĆENI PAUŠALNI POREZ NA DOHODAK I PRIREZ POREZU NA DOHODAK</t>
  </si>
  <si>
    <t>RAZLIKA ZA UPLATU/POVRAT</t>
  </si>
  <si>
    <t>Ostvareni ukupni primitci</t>
  </si>
  <si>
    <t>Godišnja porezna osnovica</t>
  </si>
  <si>
    <t>Godišnji paušalni porez na dohodak</t>
  </si>
  <si>
    <t>Mjesečni  paušalni porez na dohodak</t>
  </si>
  <si>
    <t>Mjesečni  paušalni porez - Grad Zagreb (prirez 18%)</t>
  </si>
  <si>
    <t>Mjeseci poslovanja</t>
  </si>
  <si>
    <t xml:space="preserve">Mjesečni  paušalni porez </t>
  </si>
  <si>
    <t>Tromjesečni iznos</t>
  </si>
  <si>
    <t>U broj mjeseci obavljanja samostalne djelatnosti računa se svaki puni (cijeli) kalendarski mjesec u kojemu je obveznik obavljao samostalnu djelatnost i posljednji mjesec bez obzira na broj dana obavljanja samostalne djelatnosti u tom mjesecu.</t>
  </si>
  <si>
    <t>broj mjeseci poslovanja</t>
  </si>
  <si>
    <t>datum završetka poslovanja</t>
  </si>
  <si>
    <t>=</t>
  </si>
  <si>
    <t>početak poslovanja</t>
  </si>
  <si>
    <t>ukupni godišnji primitak</t>
  </si>
  <si>
    <t>porezna osnovica</t>
  </si>
  <si>
    <t>Od 0,00 do 11.300,00 €</t>
  </si>
  <si>
    <t>Od 11.300,01 do 15.300,00 €</t>
  </si>
  <si>
    <t>Od 15.300,01 do 19.900,00 €</t>
  </si>
  <si>
    <t xml:space="preserve">Od 19.900,01 do 30.600,00 € </t>
  </si>
  <si>
    <t>Od 30.600,01 do 40.000,00 €</t>
  </si>
  <si>
    <t>Godišnji paušalni porez na dohodak (12%)</t>
  </si>
  <si>
    <t>IZNOS MJESEČNOG PAUŠALNOG POREZA NA DOHODAK</t>
  </si>
  <si>
    <t>IZVJEŠĆE O PAUŠALNOM DOHOTKU OD SAMOSTALNIH DJELATNOSTI I UPLAĆENOM PAUŠALNOM POREZU NA DOHODAK I 
PRIREZU POREZA NA DOHODAK OD 01.01. DO 31.12.2024.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</si>
</sst>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kn&quot;_-;\-* #,##0.00\ &quot;kn&quot;_-;_-* &quot;-&quot;??\ &quot;kn&quot;_-;_-@_-"/>
    <numFmt numFmtId="164" formatCode="#,##0.00\ [$kn-41A];[Red]\-#,##0.00\ [$kn-41A]"/>
    <numFmt numFmtId="165" formatCode="_-* #,##0.00\ [$kn-41A]_-;\-* #,##0.00\ [$kn-41A]_-;_-* &quot;-&quot;??\ [$kn-41A]_-;_-@_-"/>
    <numFmt numFmtId="166" formatCode="#,##0.00\ [$€-1];[Red]\-#,##0.00\ [$€-1]"/>
  </numFmts>
  <fonts count="21" x14ac:knownFonts="1">
    <font>
      <sz val="10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23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Dosis"/>
      <family val="3"/>
    </font>
    <font>
      <sz val="16"/>
      <color theme="1"/>
      <name val="Dosis"/>
      <family val="3"/>
    </font>
    <font>
      <b/>
      <sz val="16"/>
      <color rgb="FF009FDB"/>
      <name val="Dosis"/>
      <family val="3"/>
    </font>
    <font>
      <b/>
      <sz val="16"/>
      <color theme="0"/>
      <name val="Dosis"/>
      <family val="3"/>
    </font>
    <font>
      <b/>
      <sz val="9"/>
      <color indexed="81"/>
      <name val="Segoe UI"/>
      <family val="2"/>
      <charset val="238"/>
    </font>
    <font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20"/>
      <color rgb="FFFF0000"/>
      <name val="Calibri"/>
      <family val="2"/>
      <charset val="238"/>
    </font>
    <font>
      <b/>
      <sz val="11"/>
      <color theme="0"/>
      <name val="Dosis"/>
      <family val="3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009FD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">
    <xf numFmtId="0" fontId="0" fillId="0" borderId="0" applyNumberFormat="0" applyFill="0" applyBorder="0" applyAlignment="0" applyProtection="0"/>
    <xf numFmtId="0" fontId="2" fillId="0" borderId="0"/>
    <xf numFmtId="0" fontId="2" fillId="2" borderId="3" applyNumberFormat="0" applyFont="0" applyAlignment="0" applyProtection="0"/>
    <xf numFmtId="0" fontId="3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0" borderId="0" xfId="3" applyAlignment="1">
      <alignment horizontal="left" vertical="center"/>
    </xf>
    <xf numFmtId="0" fontId="3" fillId="0" borderId="0" xfId="3" applyAlignment="1">
      <alignment horizontal="left" vertical="center" wrapText="1"/>
    </xf>
    <xf numFmtId="0" fontId="4" fillId="0" borderId="5" xfId="3" applyFont="1" applyBorder="1" applyAlignment="1">
      <alignment horizontal="right" vertical="center"/>
    </xf>
    <xf numFmtId="0" fontId="6" fillId="0" borderId="5" xfId="3" applyFont="1" applyBorder="1" applyAlignment="1">
      <alignment horizontal="left" vertical="center"/>
    </xf>
    <xf numFmtId="0" fontId="3" fillId="0" borderId="0" xfId="3" applyAlignment="1">
      <alignment vertical="top"/>
    </xf>
    <xf numFmtId="0" fontId="3" fillId="0" borderId="0" xfId="3"/>
    <xf numFmtId="0" fontId="6" fillId="0" borderId="0" xfId="3" applyFont="1" applyAlignment="1">
      <alignment vertical="center"/>
    </xf>
    <xf numFmtId="0" fontId="6" fillId="0" borderId="2" xfId="3" applyFont="1" applyBorder="1" applyAlignment="1">
      <alignment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/>
    <xf numFmtId="4" fontId="3" fillId="0" borderId="1" xfId="3" applyNumberFormat="1" applyBorder="1"/>
    <xf numFmtId="0" fontId="9" fillId="0" borderId="1" xfId="3" applyFont="1" applyBorder="1"/>
    <xf numFmtId="0" fontId="0" fillId="0" borderId="0" xfId="0" applyAlignment="1">
      <alignment horizontal="center" wrapText="1"/>
    </xf>
    <xf numFmtId="0" fontId="6" fillId="0" borderId="5" xfId="3" applyFont="1" applyBorder="1" applyAlignment="1" applyProtection="1">
      <alignment horizontal="center" vertical="center"/>
      <protection locked="0"/>
    </xf>
    <xf numFmtId="0" fontId="4" fillId="0" borderId="5" xfId="3" applyFont="1" applyBorder="1" applyAlignment="1" applyProtection="1">
      <alignment horizontal="right" vertical="center"/>
      <protection locked="0"/>
    </xf>
    <xf numFmtId="0" fontId="3" fillId="0" borderId="7" xfId="3" applyBorder="1" applyAlignment="1">
      <alignment horizontal="center" vertical="center" wrapText="1"/>
    </xf>
    <xf numFmtId="4" fontId="0" fillId="0" borderId="0" xfId="0" applyNumberFormat="1"/>
    <xf numFmtId="0" fontId="10" fillId="0" borderId="0" xfId="5" applyFont="1"/>
    <xf numFmtId="0" fontId="10" fillId="0" borderId="0" xfId="5" applyFont="1" applyAlignment="1">
      <alignment vertical="top" wrapText="1"/>
    </xf>
    <xf numFmtId="0" fontId="12" fillId="4" borderId="0" xfId="5" applyFont="1" applyFill="1" applyAlignment="1">
      <alignment vertical="center"/>
    </xf>
    <xf numFmtId="0" fontId="11" fillId="0" borderId="0" xfId="6" applyFont="1"/>
    <xf numFmtId="0" fontId="11" fillId="0" borderId="0" xfId="5" applyFont="1"/>
    <xf numFmtId="0" fontId="10" fillId="0" borderId="0" xfId="6" applyFont="1"/>
    <xf numFmtId="14" fontId="13" fillId="5" borderId="11" xfId="5" applyNumberFormat="1" applyFont="1" applyFill="1" applyBorder="1" applyAlignment="1" applyProtection="1">
      <alignment vertical="center"/>
      <protection locked="0"/>
    </xf>
    <xf numFmtId="0" fontId="15" fillId="0" borderId="13" xfId="3" applyFont="1" applyBorder="1" applyAlignment="1">
      <alignment horizontal="left" vertical="center"/>
    </xf>
    <xf numFmtId="0" fontId="15" fillId="0" borderId="14" xfId="3" applyFont="1" applyBorder="1" applyAlignment="1">
      <alignment horizontal="left" vertical="center"/>
    </xf>
    <xf numFmtId="0" fontId="15" fillId="0" borderId="16" xfId="3" applyFont="1" applyBorder="1" applyAlignment="1">
      <alignment horizontal="left" vertical="center"/>
    </xf>
    <xf numFmtId="0" fontId="15" fillId="0" borderId="17" xfId="3" applyFont="1" applyBorder="1" applyAlignment="1">
      <alignment horizontal="left" vertical="center"/>
    </xf>
    <xf numFmtId="165" fontId="16" fillId="0" borderId="12" xfId="3" applyNumberFormat="1" applyFont="1" applyBorder="1" applyAlignment="1">
      <alignment horizontal="left" vertical="center"/>
    </xf>
    <xf numFmtId="165" fontId="16" fillId="0" borderId="15" xfId="3" applyNumberFormat="1" applyFont="1" applyBorder="1" applyAlignment="1">
      <alignment horizontal="left" vertical="center"/>
    </xf>
    <xf numFmtId="0" fontId="17" fillId="0" borderId="0" xfId="3" applyFont="1"/>
    <xf numFmtId="0" fontId="18" fillId="0" borderId="0" xfId="5" applyFont="1"/>
    <xf numFmtId="0" fontId="18" fillId="0" borderId="0" xfId="5" applyFont="1" applyAlignment="1">
      <alignment vertical="top" wrapText="1"/>
    </xf>
    <xf numFmtId="166" fontId="4" fillId="0" borderId="5" xfId="3" applyNumberFormat="1" applyFont="1" applyBorder="1" applyAlignment="1" applyProtection="1">
      <alignment horizontal="right" vertical="center"/>
      <protection locked="0"/>
    </xf>
    <xf numFmtId="0" fontId="19" fillId="0" borderId="0" xfId="3" applyFont="1"/>
    <xf numFmtId="0" fontId="19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20" fillId="0" borderId="0" xfId="3" applyFont="1"/>
    <xf numFmtId="0" fontId="15" fillId="0" borderId="0" xfId="3" applyFont="1"/>
    <xf numFmtId="0" fontId="15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 wrapText="1"/>
    </xf>
    <xf numFmtId="2" fontId="15" fillId="0" borderId="0" xfId="3" applyNumberFormat="1" applyFont="1" applyAlignment="1">
      <alignment horizontal="left" vertical="center" wrapText="1"/>
    </xf>
    <xf numFmtId="164" fontId="15" fillId="0" borderId="0" xfId="3" applyNumberFormat="1" applyFont="1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 wrapText="1"/>
    </xf>
    <xf numFmtId="0" fontId="3" fillId="0" borderId="0" xfId="3" applyAlignment="1">
      <alignment horizontal="left" vertical="center"/>
    </xf>
    <xf numFmtId="0" fontId="4" fillId="3" borderId="5" xfId="3" applyFont="1" applyFill="1" applyBorder="1" applyAlignment="1">
      <alignment horizontal="left" vertical="center"/>
    </xf>
    <xf numFmtId="0" fontId="6" fillId="3" borderId="5" xfId="3" applyFont="1" applyFill="1" applyBorder="1" applyAlignment="1">
      <alignment horizontal="left" vertical="center"/>
    </xf>
    <xf numFmtId="0" fontId="6" fillId="3" borderId="5" xfId="3" applyFont="1" applyFill="1" applyBorder="1" applyAlignment="1">
      <alignment horizontal="center" vertical="center"/>
    </xf>
    <xf numFmtId="49" fontId="6" fillId="0" borderId="5" xfId="3" applyNumberFormat="1" applyFont="1" applyBorder="1" applyAlignment="1" applyProtection="1">
      <alignment horizontal="center" vertical="center"/>
      <protection locked="0"/>
    </xf>
    <xf numFmtId="0" fontId="6" fillId="0" borderId="5" xfId="3" applyFont="1" applyBorder="1" applyAlignment="1" applyProtection="1">
      <alignment horizontal="center" vertical="center"/>
      <protection locked="0"/>
    </xf>
    <xf numFmtId="0" fontId="6" fillId="0" borderId="5" xfId="3" applyFont="1" applyBorder="1" applyAlignment="1">
      <alignment horizontal="left" vertical="center"/>
    </xf>
    <xf numFmtId="0" fontId="6" fillId="0" borderId="5" xfId="3" applyFont="1" applyBorder="1" applyAlignment="1" applyProtection="1">
      <alignment horizontal="left" vertical="center"/>
      <protection locked="0"/>
    </xf>
    <xf numFmtId="0" fontId="7" fillId="3" borderId="5" xfId="3" applyFont="1" applyFill="1" applyBorder="1" applyAlignment="1">
      <alignment horizontal="center" vertical="center"/>
    </xf>
    <xf numFmtId="166" fontId="4" fillId="0" borderId="5" xfId="3" applyNumberFormat="1" applyFont="1" applyBorder="1" applyAlignment="1">
      <alignment horizontal="right" vertical="center"/>
    </xf>
    <xf numFmtId="166" fontId="4" fillId="0" borderId="5" xfId="3" applyNumberFormat="1" applyFont="1" applyBorder="1" applyAlignment="1" applyProtection="1">
      <alignment horizontal="right" vertical="center"/>
      <protection locked="0"/>
    </xf>
    <xf numFmtId="166" fontId="4" fillId="0" borderId="18" xfId="3" applyNumberFormat="1" applyFont="1" applyBorder="1" applyAlignment="1" applyProtection="1">
      <alignment horizontal="right" vertical="center"/>
      <protection locked="0"/>
    </xf>
    <xf numFmtId="166" fontId="4" fillId="0" borderId="19" xfId="3" applyNumberFormat="1" applyFont="1" applyBorder="1" applyAlignment="1" applyProtection="1">
      <alignment horizontal="right" vertical="center"/>
      <protection locked="0"/>
    </xf>
    <xf numFmtId="0" fontId="6" fillId="0" borderId="5" xfId="3" applyFont="1" applyBorder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11" fillId="0" borderId="10" xfId="6" applyFont="1" applyBorder="1" applyAlignment="1">
      <alignment horizontal="center" wrapText="1"/>
    </xf>
    <xf numFmtId="0" fontId="11" fillId="0" borderId="9" xfId="6" applyFont="1" applyBorder="1" applyAlignment="1">
      <alignment horizontal="center" wrapText="1"/>
    </xf>
    <xf numFmtId="0" fontId="11" fillId="0" borderId="8" xfId="6" applyFont="1" applyBorder="1" applyAlignment="1">
      <alignment horizontal="center" wrapText="1"/>
    </xf>
    <xf numFmtId="0" fontId="3" fillId="0" borderId="4" xfId="3" applyBorder="1" applyAlignment="1">
      <alignment horizontal="center" vertical="center" wrapText="1"/>
    </xf>
    <xf numFmtId="0" fontId="3" fillId="0" borderId="6" xfId="3" applyBorder="1" applyAlignment="1">
      <alignment horizontal="center" vertical="center" wrapText="1"/>
    </xf>
  </cellXfs>
  <cellStyles count="7">
    <cellStyle name="Normal 2" xfId="1" xr:uid="{00000000-0005-0000-0000-000000000000}"/>
    <cellStyle name="Normalno" xfId="0" builtinId="0"/>
    <cellStyle name="Normalno 2" xfId="3" xr:uid="{00000000-0005-0000-0000-000002000000}"/>
    <cellStyle name="Normalno 2 2" xfId="5" xr:uid="{00000000-0005-0000-0000-000003000000}"/>
    <cellStyle name="Normalno 3" xfId="6" xr:uid="{00000000-0005-0000-0000-000004000000}"/>
    <cellStyle name="Note 2" xfId="2" xr:uid="{00000000-0005-0000-0000-000005000000}"/>
    <cellStyle name="Valuta 2" xfId="4" xr:uid="{00000000-0005-0000-0000-000006000000}"/>
  </cellStyles>
  <dxfs count="4"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bottom style="thin">
          <color theme="2"/>
        </bottom>
        <horizontal style="thin">
          <color theme="2"/>
        </horizontal>
      </border>
    </dxf>
  </dxfs>
  <tableStyles count="1" defaultTableStyle="TableStyleMedium2" defaultPivotStyle="PivotStyleLight16">
    <tableStyle name="Račun za uslugu" pivot="0" count="4" xr9:uid="{00000000-0011-0000-FFFF-FFFF00000000}">
      <tableStyleElement type="wholeTable" dxfId="3"/>
      <tableStyleElement type="headerRow" dxfId="2"/>
      <tableStyleElement type="totalRow" dxfId="1"/>
      <tableStyleElement type="lastColumn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660917</xdr:colOff>
      <xdr:row>0</xdr:row>
      <xdr:rowOff>183115</xdr:rowOff>
    </xdr:from>
    <xdr:ext cx="2934867" cy="575559"/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76" b="23347"/>
        <a:stretch/>
      </xdr:blipFill>
      <xdr:spPr>
        <a:xfrm>
          <a:off x="1222892" y="183115"/>
          <a:ext cx="2934867" cy="5755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abSelected="1" zoomScaleNormal="100" workbookViewId="0">
      <selection activeCell="A17" sqref="A17:C17"/>
    </sheetView>
  </sheetViews>
  <sheetFormatPr defaultColWidth="9" defaultRowHeight="15" x14ac:dyDescent="0.25"/>
  <cols>
    <col min="1" max="8" width="12.7109375" style="6" customWidth="1"/>
    <col min="9" max="9" width="13.85546875" style="6" customWidth="1"/>
    <col min="10" max="10" width="12.7109375" style="6" customWidth="1"/>
    <col min="11" max="11" width="13.7109375" style="35" bestFit="1" customWidth="1"/>
    <col min="12" max="12" width="14.28515625" style="39" bestFit="1" customWidth="1"/>
    <col min="13" max="21" width="9" style="39"/>
    <col min="22" max="22" width="9" style="35"/>
    <col min="23" max="256" width="9" style="6"/>
    <col min="257" max="266" width="12.7109375" style="6" customWidth="1"/>
    <col min="267" max="512" width="9" style="6"/>
    <col min="513" max="522" width="12.7109375" style="6" customWidth="1"/>
    <col min="523" max="768" width="9" style="6"/>
    <col min="769" max="778" width="12.7109375" style="6" customWidth="1"/>
    <col min="779" max="1024" width="9" style="6"/>
    <col min="1025" max="1034" width="12.7109375" style="6" customWidth="1"/>
    <col min="1035" max="1280" width="9" style="6"/>
    <col min="1281" max="1290" width="12.7109375" style="6" customWidth="1"/>
    <col min="1291" max="1536" width="9" style="6"/>
    <col min="1537" max="1546" width="12.7109375" style="6" customWidth="1"/>
    <col min="1547" max="1792" width="9" style="6"/>
    <col min="1793" max="1802" width="12.7109375" style="6" customWidth="1"/>
    <col min="1803" max="2048" width="9" style="6"/>
    <col min="2049" max="2058" width="12.7109375" style="6" customWidth="1"/>
    <col min="2059" max="2304" width="9" style="6"/>
    <col min="2305" max="2314" width="12.7109375" style="6" customWidth="1"/>
    <col min="2315" max="2560" width="9" style="6"/>
    <col min="2561" max="2570" width="12.7109375" style="6" customWidth="1"/>
    <col min="2571" max="2816" width="9" style="6"/>
    <col min="2817" max="2826" width="12.7109375" style="6" customWidth="1"/>
    <col min="2827" max="3072" width="9" style="6"/>
    <col min="3073" max="3082" width="12.7109375" style="6" customWidth="1"/>
    <col min="3083" max="3328" width="9" style="6"/>
    <col min="3329" max="3338" width="12.7109375" style="6" customWidth="1"/>
    <col min="3339" max="3584" width="9" style="6"/>
    <col min="3585" max="3594" width="12.7109375" style="6" customWidth="1"/>
    <col min="3595" max="3840" width="9" style="6"/>
    <col min="3841" max="3850" width="12.7109375" style="6" customWidth="1"/>
    <col min="3851" max="4096" width="9" style="6"/>
    <col min="4097" max="4106" width="12.7109375" style="6" customWidth="1"/>
    <col min="4107" max="4352" width="9" style="6"/>
    <col min="4353" max="4362" width="12.7109375" style="6" customWidth="1"/>
    <col min="4363" max="4608" width="9" style="6"/>
    <col min="4609" max="4618" width="12.7109375" style="6" customWidth="1"/>
    <col min="4619" max="4864" width="9" style="6"/>
    <col min="4865" max="4874" width="12.7109375" style="6" customWidth="1"/>
    <col min="4875" max="5120" width="9" style="6"/>
    <col min="5121" max="5130" width="12.7109375" style="6" customWidth="1"/>
    <col min="5131" max="5376" width="9" style="6"/>
    <col min="5377" max="5386" width="12.7109375" style="6" customWidth="1"/>
    <col min="5387" max="5632" width="9" style="6"/>
    <col min="5633" max="5642" width="12.7109375" style="6" customWidth="1"/>
    <col min="5643" max="5888" width="9" style="6"/>
    <col min="5889" max="5898" width="12.7109375" style="6" customWidth="1"/>
    <col min="5899" max="6144" width="9" style="6"/>
    <col min="6145" max="6154" width="12.7109375" style="6" customWidth="1"/>
    <col min="6155" max="6400" width="9" style="6"/>
    <col min="6401" max="6410" width="12.7109375" style="6" customWidth="1"/>
    <col min="6411" max="6656" width="9" style="6"/>
    <col min="6657" max="6666" width="12.7109375" style="6" customWidth="1"/>
    <col min="6667" max="6912" width="9" style="6"/>
    <col min="6913" max="6922" width="12.7109375" style="6" customWidth="1"/>
    <col min="6923" max="7168" width="9" style="6"/>
    <col min="7169" max="7178" width="12.7109375" style="6" customWidth="1"/>
    <col min="7179" max="7424" width="9" style="6"/>
    <col min="7425" max="7434" width="12.7109375" style="6" customWidth="1"/>
    <col min="7435" max="7680" width="9" style="6"/>
    <col min="7681" max="7690" width="12.7109375" style="6" customWidth="1"/>
    <col min="7691" max="7936" width="9" style="6"/>
    <col min="7937" max="7946" width="12.7109375" style="6" customWidth="1"/>
    <col min="7947" max="8192" width="9" style="6"/>
    <col min="8193" max="8202" width="12.7109375" style="6" customWidth="1"/>
    <col min="8203" max="8448" width="9" style="6"/>
    <col min="8449" max="8458" width="12.7109375" style="6" customWidth="1"/>
    <col min="8459" max="8704" width="9" style="6"/>
    <col min="8705" max="8714" width="12.7109375" style="6" customWidth="1"/>
    <col min="8715" max="8960" width="9" style="6"/>
    <col min="8961" max="8970" width="12.7109375" style="6" customWidth="1"/>
    <col min="8971" max="9216" width="9" style="6"/>
    <col min="9217" max="9226" width="12.7109375" style="6" customWidth="1"/>
    <col min="9227" max="9472" width="9" style="6"/>
    <col min="9473" max="9482" width="12.7109375" style="6" customWidth="1"/>
    <col min="9483" max="9728" width="9" style="6"/>
    <col min="9729" max="9738" width="12.7109375" style="6" customWidth="1"/>
    <col min="9739" max="9984" width="9" style="6"/>
    <col min="9985" max="9994" width="12.7109375" style="6" customWidth="1"/>
    <col min="9995" max="10240" width="9" style="6"/>
    <col min="10241" max="10250" width="12.7109375" style="6" customWidth="1"/>
    <col min="10251" max="10496" width="9" style="6"/>
    <col min="10497" max="10506" width="12.7109375" style="6" customWidth="1"/>
    <col min="10507" max="10752" width="9" style="6"/>
    <col min="10753" max="10762" width="12.7109375" style="6" customWidth="1"/>
    <col min="10763" max="11008" width="9" style="6"/>
    <col min="11009" max="11018" width="12.7109375" style="6" customWidth="1"/>
    <col min="11019" max="11264" width="9" style="6"/>
    <col min="11265" max="11274" width="12.7109375" style="6" customWidth="1"/>
    <col min="11275" max="11520" width="9" style="6"/>
    <col min="11521" max="11530" width="12.7109375" style="6" customWidth="1"/>
    <col min="11531" max="11776" width="9" style="6"/>
    <col min="11777" max="11786" width="12.7109375" style="6" customWidth="1"/>
    <col min="11787" max="12032" width="9" style="6"/>
    <col min="12033" max="12042" width="12.7109375" style="6" customWidth="1"/>
    <col min="12043" max="12288" width="9" style="6"/>
    <col min="12289" max="12298" width="12.7109375" style="6" customWidth="1"/>
    <col min="12299" max="12544" width="9" style="6"/>
    <col min="12545" max="12554" width="12.7109375" style="6" customWidth="1"/>
    <col min="12555" max="12800" width="9" style="6"/>
    <col min="12801" max="12810" width="12.7109375" style="6" customWidth="1"/>
    <col min="12811" max="13056" width="9" style="6"/>
    <col min="13057" max="13066" width="12.7109375" style="6" customWidth="1"/>
    <col min="13067" max="13312" width="9" style="6"/>
    <col min="13313" max="13322" width="12.7109375" style="6" customWidth="1"/>
    <col min="13323" max="13568" width="9" style="6"/>
    <col min="13569" max="13578" width="12.7109375" style="6" customWidth="1"/>
    <col min="13579" max="13824" width="9" style="6"/>
    <col min="13825" max="13834" width="12.7109375" style="6" customWidth="1"/>
    <col min="13835" max="14080" width="9" style="6"/>
    <col min="14081" max="14090" width="12.7109375" style="6" customWidth="1"/>
    <col min="14091" max="14336" width="9" style="6"/>
    <col min="14337" max="14346" width="12.7109375" style="6" customWidth="1"/>
    <col min="14347" max="14592" width="9" style="6"/>
    <col min="14593" max="14602" width="12.7109375" style="6" customWidth="1"/>
    <col min="14603" max="14848" width="9" style="6"/>
    <col min="14849" max="14858" width="12.7109375" style="6" customWidth="1"/>
    <col min="14859" max="15104" width="9" style="6"/>
    <col min="15105" max="15114" width="12.7109375" style="6" customWidth="1"/>
    <col min="15115" max="15360" width="9" style="6"/>
    <col min="15361" max="15370" width="12.7109375" style="6" customWidth="1"/>
    <col min="15371" max="15616" width="9" style="6"/>
    <col min="15617" max="15626" width="12.7109375" style="6" customWidth="1"/>
    <col min="15627" max="15872" width="9" style="6"/>
    <col min="15873" max="15882" width="12.7109375" style="6" customWidth="1"/>
    <col min="15883" max="16128" width="9" style="6"/>
    <col min="16129" max="16138" width="12.7109375" style="6" customWidth="1"/>
    <col min="16139" max="16384" width="9" style="6"/>
  </cols>
  <sheetData>
    <row r="1" spans="1:22" ht="26.25" x14ac:dyDescent="0.4">
      <c r="A1" s="31"/>
    </row>
    <row r="2" spans="1:22" s="1" customFormat="1" ht="18.75" customHeight="1" x14ac:dyDescent="0.2">
      <c r="A2" s="44" t="s">
        <v>25</v>
      </c>
      <c r="B2" s="44"/>
      <c r="C2" s="44"/>
      <c r="D2" s="44"/>
      <c r="E2" s="44"/>
      <c r="F2" s="44"/>
      <c r="G2" s="44"/>
      <c r="H2" s="44"/>
      <c r="I2" s="44"/>
      <c r="J2" s="44"/>
      <c r="K2" s="36"/>
      <c r="L2" s="40"/>
      <c r="M2" s="40"/>
      <c r="N2" s="40"/>
      <c r="O2" s="40"/>
      <c r="P2" s="40"/>
      <c r="Q2" s="40"/>
      <c r="R2" s="40"/>
      <c r="S2" s="40"/>
      <c r="T2" s="40"/>
      <c r="U2" s="40"/>
      <c r="V2" s="36"/>
    </row>
    <row r="3" spans="1:22" s="1" customFormat="1" ht="33.75" customHeight="1" x14ac:dyDescent="0.2">
      <c r="A3" s="45" t="s">
        <v>57</v>
      </c>
      <c r="B3" s="45"/>
      <c r="C3" s="45"/>
      <c r="D3" s="45"/>
      <c r="E3" s="45"/>
      <c r="F3" s="45"/>
      <c r="G3" s="45"/>
      <c r="H3" s="45"/>
      <c r="I3" s="45"/>
      <c r="J3" s="45"/>
      <c r="K3" s="36"/>
      <c r="L3" s="40"/>
      <c r="M3" s="40"/>
      <c r="N3" s="40"/>
      <c r="O3" s="40"/>
      <c r="P3" s="40"/>
      <c r="Q3" s="40"/>
      <c r="R3" s="40"/>
      <c r="S3" s="40"/>
      <c r="T3" s="40"/>
      <c r="U3" s="40"/>
      <c r="V3" s="36"/>
    </row>
    <row r="4" spans="1:22" s="1" customFormat="1" ht="13.1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36"/>
      <c r="L4" s="40"/>
      <c r="M4" s="40"/>
      <c r="N4" s="40"/>
      <c r="O4" s="40"/>
      <c r="P4" s="40"/>
      <c r="Q4" s="40"/>
      <c r="R4" s="40"/>
      <c r="S4" s="40"/>
      <c r="T4" s="40"/>
      <c r="U4" s="40"/>
      <c r="V4" s="36"/>
    </row>
    <row r="5" spans="1:22" s="1" customFormat="1" x14ac:dyDescent="0.2">
      <c r="A5" s="47" t="s">
        <v>13</v>
      </c>
      <c r="B5" s="47"/>
      <c r="C5" s="47"/>
      <c r="D5" s="47"/>
      <c r="E5" s="47"/>
      <c r="F5" s="47"/>
      <c r="G5" s="47"/>
      <c r="H5" s="47"/>
      <c r="I5" s="47"/>
      <c r="J5" s="47"/>
      <c r="K5" s="36"/>
      <c r="L5" s="40"/>
      <c r="M5" s="40"/>
      <c r="N5" s="40"/>
      <c r="O5" s="40"/>
      <c r="P5" s="40"/>
      <c r="Q5" s="40"/>
      <c r="R5" s="40"/>
      <c r="S5" s="40"/>
      <c r="T5" s="40"/>
      <c r="U5" s="40"/>
      <c r="V5" s="36"/>
    </row>
    <row r="6" spans="1:22" s="2" customFormat="1" x14ac:dyDescent="0.2">
      <c r="A6" s="48" t="s">
        <v>9</v>
      </c>
      <c r="B6" s="48"/>
      <c r="C6" s="48"/>
      <c r="D6" s="49" t="s">
        <v>10</v>
      </c>
      <c r="E6" s="49"/>
      <c r="F6" s="49"/>
      <c r="G6" s="49" t="s">
        <v>26</v>
      </c>
      <c r="H6" s="49"/>
      <c r="I6" s="49"/>
      <c r="J6" s="49"/>
      <c r="K6" s="36"/>
      <c r="L6" s="41"/>
      <c r="M6" s="41"/>
      <c r="N6" s="41"/>
      <c r="O6" s="41"/>
      <c r="P6" s="41"/>
      <c r="Q6" s="41"/>
      <c r="R6" s="41"/>
      <c r="S6" s="41"/>
      <c r="T6" s="41"/>
      <c r="U6" s="41"/>
      <c r="V6" s="37"/>
    </row>
    <row r="7" spans="1:22" s="1" customFormat="1" x14ac:dyDescent="0.2">
      <c r="A7" s="50"/>
      <c r="B7" s="51"/>
      <c r="C7" s="51"/>
      <c r="D7" s="51"/>
      <c r="E7" s="51"/>
      <c r="F7" s="51"/>
      <c r="G7" s="51"/>
      <c r="H7" s="51"/>
      <c r="I7" s="51"/>
      <c r="J7" s="51"/>
      <c r="K7" s="36"/>
      <c r="L7" s="40"/>
      <c r="M7" s="40"/>
      <c r="N7" s="40"/>
      <c r="O7" s="40"/>
      <c r="P7" s="40"/>
      <c r="Q7" s="40"/>
      <c r="R7" s="40"/>
      <c r="S7" s="40"/>
      <c r="T7" s="40"/>
      <c r="U7" s="40"/>
      <c r="V7" s="36"/>
    </row>
    <row r="8" spans="1:22" s="1" customFormat="1" x14ac:dyDescent="0.2">
      <c r="A8" s="47" t="s">
        <v>8</v>
      </c>
      <c r="B8" s="47"/>
      <c r="C8" s="47"/>
      <c r="D8" s="47"/>
      <c r="E8" s="47"/>
      <c r="F8" s="47"/>
      <c r="G8" s="47"/>
      <c r="H8" s="47"/>
      <c r="I8" s="47"/>
      <c r="J8" s="47"/>
      <c r="K8" s="36"/>
      <c r="L8" s="40"/>
      <c r="M8" s="40"/>
      <c r="N8" s="40"/>
      <c r="O8" s="40"/>
      <c r="P8" s="40"/>
      <c r="Q8" s="40"/>
      <c r="R8" s="40"/>
      <c r="S8" s="40"/>
      <c r="T8" s="40"/>
      <c r="U8" s="40"/>
      <c r="V8" s="36"/>
    </row>
    <row r="9" spans="1:22" s="1" customFormat="1" x14ac:dyDescent="0.2">
      <c r="A9" s="52" t="s">
        <v>7</v>
      </c>
      <c r="B9" s="52"/>
      <c r="C9" s="52"/>
      <c r="D9" s="53"/>
      <c r="E9" s="53"/>
      <c r="F9" s="53"/>
      <c r="G9" s="53"/>
      <c r="H9" s="53"/>
      <c r="I9" s="53"/>
      <c r="J9" s="53"/>
      <c r="K9" s="36"/>
      <c r="L9" s="40"/>
      <c r="M9" s="40"/>
      <c r="N9" s="40"/>
      <c r="O9" s="40"/>
      <c r="P9" s="40"/>
      <c r="Q9" s="40"/>
      <c r="R9" s="40"/>
      <c r="S9" s="40"/>
      <c r="T9" s="40"/>
      <c r="U9" s="40"/>
      <c r="V9" s="36"/>
    </row>
    <row r="10" spans="1:22" s="1" customFormat="1" x14ac:dyDescent="0.2">
      <c r="A10" s="52" t="s">
        <v>14</v>
      </c>
      <c r="B10" s="52"/>
      <c r="C10" s="52"/>
      <c r="D10" s="53"/>
      <c r="E10" s="53"/>
      <c r="F10" s="53"/>
      <c r="G10" s="53"/>
      <c r="H10" s="53"/>
      <c r="I10" s="53"/>
      <c r="J10" s="53"/>
      <c r="K10" s="36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36"/>
    </row>
    <row r="11" spans="1:22" s="1" customFormat="1" x14ac:dyDescent="0.2">
      <c r="A11" s="52" t="s">
        <v>27</v>
      </c>
      <c r="B11" s="52"/>
      <c r="C11" s="52"/>
      <c r="D11" s="52"/>
      <c r="E11" s="52"/>
      <c r="F11" s="52"/>
      <c r="G11" s="52"/>
      <c r="H11" s="52"/>
      <c r="I11" s="14" t="s">
        <v>15</v>
      </c>
      <c r="J11" s="14" t="s">
        <v>28</v>
      </c>
      <c r="K11" s="36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36"/>
    </row>
    <row r="12" spans="1:22" s="1" customFormat="1" x14ac:dyDescent="0.2">
      <c r="A12" s="52" t="s">
        <v>16</v>
      </c>
      <c r="B12" s="52"/>
      <c r="C12" s="52"/>
      <c r="D12" s="52"/>
      <c r="E12" s="52"/>
      <c r="F12" s="52"/>
      <c r="G12" s="52"/>
      <c r="H12" s="52"/>
      <c r="I12" s="52"/>
      <c r="J12" s="52"/>
      <c r="K12" s="36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36"/>
    </row>
    <row r="13" spans="1:22" s="1" customFormat="1" x14ac:dyDescent="0.2">
      <c r="A13" s="53" t="s">
        <v>29</v>
      </c>
      <c r="B13" s="53"/>
      <c r="C13" s="53" t="s">
        <v>29</v>
      </c>
      <c r="D13" s="53"/>
      <c r="E13" s="53" t="s">
        <v>29</v>
      </c>
      <c r="F13" s="53"/>
      <c r="G13" s="53" t="s">
        <v>29</v>
      </c>
      <c r="H13" s="53"/>
      <c r="I13" s="53" t="s">
        <v>29</v>
      </c>
      <c r="J13" s="53"/>
      <c r="K13" s="36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36"/>
    </row>
    <row r="14" spans="1:22" s="1" customFormat="1" x14ac:dyDescent="0.2">
      <c r="A14" s="47" t="s">
        <v>30</v>
      </c>
      <c r="B14" s="47"/>
      <c r="C14" s="47"/>
      <c r="D14" s="47"/>
      <c r="E14" s="47"/>
      <c r="F14" s="47"/>
      <c r="G14" s="47"/>
      <c r="H14" s="47"/>
      <c r="I14" s="47"/>
      <c r="J14" s="47"/>
      <c r="K14" s="36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36"/>
    </row>
    <row r="15" spans="1:22" s="1" customFormat="1" x14ac:dyDescent="0.2">
      <c r="A15" s="49" t="s">
        <v>6</v>
      </c>
      <c r="B15" s="49"/>
      <c r="C15" s="49"/>
      <c r="D15" s="49" t="s">
        <v>17</v>
      </c>
      <c r="E15" s="49"/>
      <c r="F15" s="49"/>
      <c r="G15" s="49" t="s">
        <v>5</v>
      </c>
      <c r="H15" s="49"/>
      <c r="I15" s="49"/>
      <c r="J15" s="49"/>
      <c r="K15" s="36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36"/>
    </row>
    <row r="16" spans="1:22" s="1" customFormat="1" ht="13.15" customHeight="1" thickBot="1" x14ac:dyDescent="0.25">
      <c r="A16" s="54">
        <v>1</v>
      </c>
      <c r="B16" s="54"/>
      <c r="C16" s="54"/>
      <c r="D16" s="54">
        <v>2</v>
      </c>
      <c r="E16" s="54"/>
      <c r="F16" s="54"/>
      <c r="G16" s="54" t="s">
        <v>18</v>
      </c>
      <c r="H16" s="54"/>
      <c r="I16" s="54"/>
      <c r="J16" s="54"/>
      <c r="K16" s="36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36"/>
    </row>
    <row r="17" spans="1:22" s="1" customFormat="1" x14ac:dyDescent="0.2">
      <c r="A17" s="56">
        <v>0</v>
      </c>
      <c r="B17" s="56"/>
      <c r="C17" s="56"/>
      <c r="D17" s="56">
        <v>0</v>
      </c>
      <c r="E17" s="56"/>
      <c r="F17" s="56"/>
      <c r="G17" s="55">
        <f>SUM(A17+D17)</f>
        <v>0</v>
      </c>
      <c r="H17" s="55"/>
      <c r="I17" s="55"/>
      <c r="J17" s="55"/>
      <c r="K17" s="36"/>
      <c r="L17" s="29">
        <f>(G17/J18)*12</f>
        <v>0</v>
      </c>
      <c r="M17" s="25" t="s">
        <v>48</v>
      </c>
      <c r="N17" s="25"/>
      <c r="O17" s="26"/>
      <c r="P17" s="40"/>
      <c r="Q17" s="40"/>
      <c r="R17" s="40"/>
      <c r="S17" s="40"/>
      <c r="T17" s="40"/>
      <c r="U17" s="40"/>
      <c r="V17" s="36"/>
    </row>
    <row r="18" spans="1:22" s="1" customFormat="1" ht="15.75" thickBot="1" x14ac:dyDescent="0.25">
      <c r="A18" s="47" t="s">
        <v>19</v>
      </c>
      <c r="B18" s="47"/>
      <c r="C18" s="47"/>
      <c r="D18" s="47"/>
      <c r="E18" s="47"/>
      <c r="F18" s="47"/>
      <c r="G18" s="47"/>
      <c r="H18" s="47"/>
      <c r="I18" s="34">
        <f>(L18/12)*J18</f>
        <v>141.25</v>
      </c>
      <c r="J18" s="15">
        <v>1</v>
      </c>
      <c r="K18" s="36"/>
      <c r="L18" s="30">
        <f>IF(L17&gt;30526.25,razine!B6,IF(L17&gt;19842.06,razine!B5,IF(L17&gt;15263.13,razine!B4,IF(L17&gt;11281.44,razine!B3,razine!B2))))</f>
        <v>1695</v>
      </c>
      <c r="M18" s="27" t="s">
        <v>49</v>
      </c>
      <c r="N18" s="27"/>
      <c r="O18" s="28"/>
      <c r="P18" s="40"/>
      <c r="Q18" s="40"/>
      <c r="R18" s="40"/>
      <c r="S18" s="40"/>
      <c r="T18" s="40"/>
      <c r="U18" s="40"/>
      <c r="V18" s="36"/>
    </row>
    <row r="19" spans="1:22" s="1" customFormat="1" x14ac:dyDescent="0.2">
      <c r="A19" s="47" t="s">
        <v>20</v>
      </c>
      <c r="B19" s="47"/>
      <c r="C19" s="47"/>
      <c r="D19" s="47"/>
      <c r="E19" s="47"/>
      <c r="F19" s="47"/>
      <c r="G19" s="47"/>
      <c r="H19" s="47"/>
      <c r="I19" s="34">
        <v>0</v>
      </c>
      <c r="J19" s="3">
        <v>0</v>
      </c>
      <c r="K19" s="36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36"/>
    </row>
    <row r="20" spans="1:22" s="1" customFormat="1" x14ac:dyDescent="0.2">
      <c r="A20" s="47" t="s">
        <v>21</v>
      </c>
      <c r="B20" s="47"/>
      <c r="C20" s="47"/>
      <c r="D20" s="47"/>
      <c r="E20" s="47"/>
      <c r="F20" s="47"/>
      <c r="G20" s="47"/>
      <c r="H20" s="47"/>
      <c r="I20" s="57">
        <f>I18+I19</f>
        <v>141.25</v>
      </c>
      <c r="J20" s="58"/>
      <c r="K20" s="36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36"/>
    </row>
    <row r="21" spans="1:22" s="1" customFormat="1" x14ac:dyDescent="0.2">
      <c r="A21" s="47" t="s">
        <v>22</v>
      </c>
      <c r="B21" s="47"/>
      <c r="C21" s="47"/>
      <c r="D21" s="47"/>
      <c r="E21" s="47"/>
      <c r="F21" s="47"/>
      <c r="G21" s="47"/>
      <c r="H21" s="47"/>
      <c r="I21" s="47"/>
      <c r="J21" s="47"/>
      <c r="K21" s="36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36"/>
    </row>
    <row r="22" spans="1:22" s="2" customFormat="1" x14ac:dyDescent="0.2">
      <c r="A22" s="4" t="s">
        <v>0</v>
      </c>
      <c r="B22" s="52" t="s">
        <v>23</v>
      </c>
      <c r="C22" s="52"/>
      <c r="D22" s="52"/>
      <c r="E22" s="52"/>
      <c r="F22" s="52"/>
      <c r="G22" s="52"/>
      <c r="H22" s="52"/>
      <c r="I22" s="55">
        <f>ROUND(HLOOKUP(L17,razine!A25:F28,4)*J18,2)</f>
        <v>16.95</v>
      </c>
      <c r="J22" s="55"/>
      <c r="K22" s="36"/>
      <c r="L22" s="41"/>
      <c r="M22" s="41"/>
      <c r="N22" s="41"/>
      <c r="O22" s="42"/>
      <c r="P22" s="41"/>
      <c r="Q22" s="41"/>
      <c r="R22" s="41"/>
      <c r="S22" s="41"/>
      <c r="T22" s="41"/>
      <c r="U22" s="41"/>
      <c r="V22" s="37"/>
    </row>
    <row r="23" spans="1:22" s="1" customFormat="1" ht="24" customHeight="1" x14ac:dyDescent="0.2">
      <c r="A23" s="4" t="s">
        <v>3</v>
      </c>
      <c r="B23" s="59" t="s">
        <v>31</v>
      </c>
      <c r="C23" s="59"/>
      <c r="D23" s="59"/>
      <c r="E23" s="59"/>
      <c r="F23" s="59"/>
      <c r="G23" s="59"/>
      <c r="H23" s="59"/>
      <c r="I23" s="56">
        <v>0</v>
      </c>
      <c r="J23" s="56"/>
      <c r="K23" s="36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36"/>
    </row>
    <row r="24" spans="1:22" s="1" customFormat="1" x14ac:dyDescent="0.2">
      <c r="A24" s="4" t="s">
        <v>2</v>
      </c>
      <c r="B24" s="52" t="s">
        <v>32</v>
      </c>
      <c r="C24" s="52"/>
      <c r="D24" s="52"/>
      <c r="E24" s="52"/>
      <c r="F24" s="52"/>
      <c r="G24" s="52"/>
      <c r="H24" s="52"/>
      <c r="I24" s="55">
        <f>I22-I23</f>
        <v>16.95</v>
      </c>
      <c r="J24" s="55"/>
      <c r="K24" s="36"/>
      <c r="L24" s="43"/>
      <c r="M24" s="40"/>
      <c r="N24" s="40"/>
      <c r="O24" s="40"/>
      <c r="P24" s="40"/>
      <c r="Q24" s="40"/>
      <c r="R24" s="40"/>
      <c r="S24" s="40"/>
      <c r="T24" s="40"/>
      <c r="U24" s="40"/>
      <c r="V24" s="36"/>
    </row>
    <row r="25" spans="1:22" s="1" customFormat="1" x14ac:dyDescent="0.2">
      <c r="A25" s="4" t="s">
        <v>1</v>
      </c>
      <c r="B25" s="52" t="s">
        <v>33</v>
      </c>
      <c r="C25" s="52"/>
      <c r="D25" s="52"/>
      <c r="E25" s="52"/>
      <c r="F25" s="52"/>
      <c r="G25" s="52"/>
      <c r="H25" s="52"/>
      <c r="I25" s="56">
        <v>0</v>
      </c>
      <c r="J25" s="56"/>
      <c r="K25" s="36"/>
      <c r="L25" s="43"/>
      <c r="M25" s="40"/>
      <c r="N25" s="40"/>
      <c r="O25" s="40"/>
      <c r="P25" s="40"/>
      <c r="Q25" s="40"/>
      <c r="R25" s="40"/>
      <c r="S25" s="40"/>
      <c r="T25" s="40"/>
      <c r="U25" s="40"/>
      <c r="V25" s="36"/>
    </row>
    <row r="26" spans="1:22" s="1" customFormat="1" x14ac:dyDescent="0.2">
      <c r="A26" s="4" t="s">
        <v>11</v>
      </c>
      <c r="B26" s="52" t="s">
        <v>34</v>
      </c>
      <c r="C26" s="52"/>
      <c r="D26" s="52"/>
      <c r="E26" s="52"/>
      <c r="F26" s="52"/>
      <c r="G26" s="52"/>
      <c r="H26" s="52"/>
      <c r="I26" s="55">
        <f>I24-I25</f>
        <v>16.95</v>
      </c>
      <c r="J26" s="55"/>
      <c r="K26" s="36"/>
      <c r="L26" s="43"/>
      <c r="M26" s="40"/>
      <c r="N26" s="40"/>
      <c r="O26" s="40"/>
      <c r="P26" s="40"/>
      <c r="Q26" s="40"/>
      <c r="R26" s="40"/>
      <c r="S26" s="40"/>
      <c r="T26" s="40"/>
      <c r="U26" s="40"/>
      <c r="V26" s="36"/>
    </row>
    <row r="27" spans="1:22" s="1" customFormat="1" x14ac:dyDescent="0.2">
      <c r="A27" s="4" t="s">
        <v>12</v>
      </c>
      <c r="B27" s="52" t="s">
        <v>56</v>
      </c>
      <c r="C27" s="52"/>
      <c r="D27" s="52"/>
      <c r="E27" s="52"/>
      <c r="F27" s="52"/>
      <c r="G27" s="52"/>
      <c r="H27" s="52"/>
      <c r="I27" s="55">
        <f>HLOOKUP(L17,razine!H25:M28,4)</f>
        <v>16.95</v>
      </c>
      <c r="J27" s="55"/>
      <c r="K27" s="36"/>
      <c r="L27" s="43"/>
      <c r="M27" s="40"/>
      <c r="N27" s="40"/>
      <c r="O27" s="40"/>
      <c r="P27" s="40"/>
      <c r="Q27" s="40"/>
      <c r="R27" s="40"/>
      <c r="S27" s="40"/>
      <c r="T27" s="40"/>
      <c r="U27" s="40"/>
      <c r="V27" s="36"/>
    </row>
    <row r="28" spans="1:22" s="1" customFormat="1" ht="13.15" customHeight="1" x14ac:dyDescent="0.2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36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36"/>
    </row>
    <row r="29" spans="1:22" s="1" customFormat="1" ht="14.1" customHeight="1" x14ac:dyDescent="0.2">
      <c r="A29" s="7" t="s">
        <v>4</v>
      </c>
      <c r="B29" s="8"/>
      <c r="C29" s="7"/>
      <c r="D29" s="7"/>
      <c r="E29" s="7"/>
      <c r="F29" s="7" t="s">
        <v>24</v>
      </c>
      <c r="G29" s="7"/>
      <c r="H29" s="8"/>
      <c r="I29" s="8"/>
      <c r="J29" s="8"/>
      <c r="K29" s="3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36"/>
    </row>
    <row r="30" spans="1:2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O30" s="40"/>
    </row>
    <row r="31" spans="1:22" s="38" customFormat="1" x14ac:dyDescent="0.25">
      <c r="L31" s="39"/>
      <c r="M31" s="39"/>
      <c r="N31" s="39"/>
      <c r="O31" s="40"/>
      <c r="P31" s="39"/>
      <c r="Q31" s="39"/>
      <c r="R31" s="39"/>
      <c r="S31" s="39"/>
      <c r="T31" s="39"/>
      <c r="U31" s="39"/>
    </row>
    <row r="32" spans="1:22" s="38" customFormat="1" x14ac:dyDescent="0.25"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12:21" s="38" customFormat="1" x14ac:dyDescent="0.25"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2:21" s="38" customFormat="1" x14ac:dyDescent="0.25"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12:21" s="38" customFormat="1" x14ac:dyDescent="0.25"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2:21" s="38" customFormat="1" x14ac:dyDescent="0.25"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2:21" s="38" customFormat="1" x14ac:dyDescent="0.25"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12:21" s="38" customFormat="1" x14ac:dyDescent="0.25">
      <c r="L38" s="39"/>
      <c r="M38" s="39"/>
      <c r="N38" s="39"/>
      <c r="O38" s="39"/>
      <c r="P38" s="39"/>
      <c r="Q38" s="39"/>
      <c r="R38" s="39"/>
      <c r="S38" s="39"/>
      <c r="T38" s="39"/>
      <c r="U38" s="39"/>
    </row>
    <row r="39" spans="12:21" s="38" customFormat="1" x14ac:dyDescent="0.25"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2:21" s="38" customFormat="1" x14ac:dyDescent="0.25"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2:21" s="38" customFormat="1" x14ac:dyDescent="0.25"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2:21" s="38" customFormat="1" x14ac:dyDescent="0.25"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2:21" s="38" customFormat="1" x14ac:dyDescent="0.25"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2:21" s="38" customFormat="1" x14ac:dyDescent="0.25"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2:21" s="38" customFormat="1" x14ac:dyDescent="0.25"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2:21" s="38" customFormat="1" x14ac:dyDescent="0.25"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2:21" s="38" customFormat="1" x14ac:dyDescent="0.25"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2:21" s="38" customFormat="1" x14ac:dyDescent="0.25"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2:21" s="38" customFormat="1" x14ac:dyDescent="0.25"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2:21" s="38" customFormat="1" x14ac:dyDescent="0.25"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pans="12:21" s="38" customFormat="1" x14ac:dyDescent="0.25"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2:21" s="38" customFormat="1" x14ac:dyDescent="0.25">
      <c r="L52" s="39"/>
      <c r="M52" s="39"/>
      <c r="N52" s="39"/>
      <c r="O52" s="39"/>
      <c r="P52" s="39"/>
      <c r="Q52" s="39"/>
      <c r="R52" s="39"/>
      <c r="S52" s="39"/>
      <c r="T52" s="39"/>
      <c r="U52" s="39"/>
    </row>
    <row r="53" spans="12:21" s="38" customFormat="1" x14ac:dyDescent="0.25"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2:21" s="38" customFormat="1" x14ac:dyDescent="0.25"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2:21" s="38" customFormat="1" x14ac:dyDescent="0.25"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2:21" s="38" customFormat="1" x14ac:dyDescent="0.25"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pans="12:21" s="38" customFormat="1" x14ac:dyDescent="0.25">
      <c r="L57" s="39"/>
      <c r="M57" s="39"/>
      <c r="N57" s="39"/>
      <c r="O57" s="39"/>
      <c r="P57" s="39"/>
      <c r="Q57" s="39"/>
      <c r="R57" s="39"/>
      <c r="S57" s="39"/>
      <c r="T57" s="39"/>
      <c r="U57" s="39"/>
    </row>
  </sheetData>
  <sheetProtection algorithmName="SHA-512" hashValue="deTvZlNZeqecapbeCEdfcv9f2BbrjhWEgfvTyd9z1XCzZTb253dT2y/D8z9uZcXCxNdj90ADDX8AnzgbQ4MaWg==" saltValue="SadLlSv2TjL1cagkOUdwXg==" spinCount="100000" sheet="1" formatCells="0" formatColumns="0" formatRows="0" selectLockedCells="1" autoFilter="0"/>
  <mergeCells count="50">
    <mergeCell ref="B26:H26"/>
    <mergeCell ref="I26:J26"/>
    <mergeCell ref="B27:H27"/>
    <mergeCell ref="I27:J27"/>
    <mergeCell ref="A28:J28"/>
    <mergeCell ref="B23:H23"/>
    <mergeCell ref="I23:J23"/>
    <mergeCell ref="B24:H24"/>
    <mergeCell ref="I24:J24"/>
    <mergeCell ref="B25:H25"/>
    <mergeCell ref="I25:J25"/>
    <mergeCell ref="A17:C17"/>
    <mergeCell ref="D17:F17"/>
    <mergeCell ref="G17:J17"/>
    <mergeCell ref="A18:H18"/>
    <mergeCell ref="A19:H19"/>
    <mergeCell ref="A20:H20"/>
    <mergeCell ref="I20:J20"/>
    <mergeCell ref="A21:J21"/>
    <mergeCell ref="B22:H22"/>
    <mergeCell ref="I22:J22"/>
    <mergeCell ref="A14:J14"/>
    <mergeCell ref="A15:C15"/>
    <mergeCell ref="D15:F15"/>
    <mergeCell ref="G15:J15"/>
    <mergeCell ref="A16:C16"/>
    <mergeCell ref="D16:F16"/>
    <mergeCell ref="G16:J16"/>
    <mergeCell ref="A10:C10"/>
    <mergeCell ref="D10:J10"/>
    <mergeCell ref="A11:H11"/>
    <mergeCell ref="A12:J12"/>
    <mergeCell ref="A13:B13"/>
    <mergeCell ref="C13:D13"/>
    <mergeCell ref="E13:F13"/>
    <mergeCell ref="G13:H13"/>
    <mergeCell ref="I13:J13"/>
    <mergeCell ref="A7:C7"/>
    <mergeCell ref="D7:F7"/>
    <mergeCell ref="G7:J7"/>
    <mergeCell ref="A8:J8"/>
    <mergeCell ref="A9:C9"/>
    <mergeCell ref="D9:J9"/>
    <mergeCell ref="A2:J2"/>
    <mergeCell ref="A3:J3"/>
    <mergeCell ref="A4:J4"/>
    <mergeCell ref="A5:J5"/>
    <mergeCell ref="A6:C6"/>
    <mergeCell ref="D6:F6"/>
    <mergeCell ref="G6:J6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razine!$A$10:$A$22</xm:f>
          </x14:formula1>
          <xm:sqref>J19</xm:sqref>
        </x14:dataValidation>
        <x14:dataValidation type="list" allowBlank="1" showInputMessage="1" showErrorMessage="1" xr:uid="{00000000-0002-0000-0000-000001000000}">
          <x14:formula1>
            <xm:f>razine!$A$11:$A$22</xm:f>
          </x14:formula1>
          <xm:sqref>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"/>
  <sheetViews>
    <sheetView showGridLines="0" topLeftCell="B1" zoomScale="98" zoomScaleNormal="98" zoomScaleSheetLayoutView="95" workbookViewId="0">
      <pane ySplit="8" topLeftCell="A9" activePane="bottomLeft" state="frozen"/>
      <selection activeCell="B1" sqref="B1"/>
      <selection pane="bottomLeft" activeCell="N13" sqref="N13"/>
    </sheetView>
  </sheetViews>
  <sheetFormatPr defaultRowHeight="15" x14ac:dyDescent="0.25"/>
  <cols>
    <col min="1" max="1" width="0" style="18" hidden="1" customWidth="1"/>
    <col min="2" max="2" width="36.5703125" style="18" customWidth="1"/>
    <col min="3" max="3" width="4.42578125" style="18" customWidth="1"/>
    <col min="4" max="4" width="24.5703125" style="18" customWidth="1"/>
    <col min="5" max="5" width="27.85546875" style="32" customWidth="1"/>
    <col min="6" max="6" width="25" style="18" customWidth="1"/>
    <col min="7" max="7" width="13.28515625" style="18" customWidth="1"/>
    <col min="8" max="8" width="16.5703125" style="18" customWidth="1"/>
    <col min="9" max="16384" width="9.140625" style="18"/>
  </cols>
  <sheetData>
    <row r="1" spans="1:8" ht="30.75" customHeight="1" x14ac:dyDescent="0.25"/>
    <row r="2" spans="1:8" ht="30" customHeight="1" x14ac:dyDescent="0.25">
      <c r="E2" s="32">
        <f>DAY(D5)</f>
        <v>5</v>
      </c>
    </row>
    <row r="4" spans="1:8" ht="9.75" customHeight="1" x14ac:dyDescent="0.35">
      <c r="A4" s="22"/>
      <c r="B4" s="21"/>
      <c r="D4" s="23"/>
    </row>
    <row r="5" spans="1:8" ht="24" customHeight="1" x14ac:dyDescent="0.35">
      <c r="A5" s="22"/>
      <c r="B5" s="21" t="s">
        <v>47</v>
      </c>
      <c r="D5" s="24">
        <v>45631</v>
      </c>
    </row>
    <row r="6" spans="1:8" ht="7.5" customHeight="1" x14ac:dyDescent="0.35">
      <c r="A6" s="22"/>
      <c r="B6" s="21"/>
      <c r="D6" s="23"/>
      <c r="E6" s="32" t="s">
        <v>46</v>
      </c>
    </row>
    <row r="7" spans="1:8" ht="24" customHeight="1" x14ac:dyDescent="0.35">
      <c r="A7" s="22"/>
      <c r="B7" s="21" t="s">
        <v>45</v>
      </c>
      <c r="D7" s="24">
        <v>45657</v>
      </c>
    </row>
    <row r="8" spans="1:8" ht="14.25" customHeight="1" x14ac:dyDescent="0.35">
      <c r="A8" s="22"/>
      <c r="B8" s="21"/>
      <c r="D8" s="23"/>
      <c r="E8" s="32">
        <f>(MONTH(D7)-MONTH(D5))+1</f>
        <v>1</v>
      </c>
    </row>
    <row r="9" spans="1:8" ht="24" customHeight="1" x14ac:dyDescent="0.35">
      <c r="A9" s="22"/>
      <c r="B9" s="21" t="s">
        <v>44</v>
      </c>
      <c r="D9" s="20">
        <f>IF(E11=0,1,E11)</f>
        <v>1</v>
      </c>
      <c r="E9" s="32">
        <f>MONTH(D7)-MONTH(D5)</f>
        <v>0</v>
      </c>
    </row>
    <row r="10" spans="1:8" ht="2.25" customHeight="1" x14ac:dyDescent="0.25">
      <c r="B10" s="19"/>
      <c r="C10" s="19"/>
      <c r="D10" s="19"/>
      <c r="E10" s="33"/>
      <c r="F10" s="19"/>
      <c r="G10" s="19"/>
      <c r="H10" s="19"/>
    </row>
    <row r="11" spans="1:8" ht="14.25" customHeight="1" x14ac:dyDescent="0.25">
      <c r="B11" s="19"/>
      <c r="C11" s="19"/>
      <c r="D11" s="19"/>
      <c r="E11" s="33">
        <f>IF(E2=1,E8,E9)</f>
        <v>0</v>
      </c>
      <c r="F11" s="19"/>
      <c r="G11" s="19"/>
      <c r="H11" s="19"/>
    </row>
    <row r="12" spans="1:8" x14ac:dyDescent="0.25">
      <c r="B12" s="19"/>
      <c r="C12" s="19"/>
      <c r="D12" s="19"/>
      <c r="E12" s="33"/>
      <c r="F12" s="19"/>
      <c r="G12" s="19"/>
      <c r="H12" s="19"/>
    </row>
    <row r="13" spans="1:8" x14ac:dyDescent="0.25">
      <c r="B13" s="19"/>
      <c r="C13" s="19"/>
      <c r="D13" s="19"/>
      <c r="E13" s="33"/>
      <c r="F13" s="19"/>
      <c r="G13" s="19"/>
      <c r="H13" s="19"/>
    </row>
    <row r="14" spans="1:8" ht="15.75" thickBot="1" x14ac:dyDescent="0.3">
      <c r="B14" s="19"/>
      <c r="C14" s="19"/>
      <c r="D14" s="19"/>
      <c r="E14" s="33"/>
      <c r="F14" s="19"/>
      <c r="G14" s="19"/>
      <c r="H14" s="19"/>
    </row>
    <row r="15" spans="1:8" ht="114" customHeight="1" thickBot="1" x14ac:dyDescent="0.4">
      <c r="B15" s="61" t="s">
        <v>43</v>
      </c>
      <c r="C15" s="62"/>
      <c r="D15" s="63"/>
    </row>
  </sheetData>
  <sheetProtection algorithmName="SHA-512" hashValue="TsW3uxOpGYzaUAo2ikr3npnrPX5Fwk84gjjKEMIMB+4Z/e5wKXQjka1XTWamr74riOiow4ehIf/PZWi3p5PB6w==" saltValue="2Jly31YrXLz8M4CI27ZG4g==" spinCount="100000" sheet="1" objects="1" scenarios="1"/>
  <mergeCells count="1">
    <mergeCell ref="B15:D15"/>
  </mergeCells>
  <dataValidations xWindow="393" yWindow="468" count="2">
    <dataValidation type="date" allowBlank="1" showInputMessage="1" showErrorMessage="1" errorTitle="POGREŠNA GODINA" promptTitle="FORMAT DATUMA" prompt="UNESITE DATUM npr. 1.1.2024. kao 1/1/2024" sqref="D7" xr:uid="{00000000-0002-0000-0100-000000000000}">
      <formula1>45292</formula1>
      <formula2>45657</formula2>
    </dataValidation>
    <dataValidation type="date" allowBlank="1" showInputMessage="1" showErrorMessage="1" errorTitle="Pogreša godina" promptTitle="FORMAT DATUMA" prompt="UNESITE DATUM npr. 1.1.2024. kao 1/1/2024" sqref="D5" xr:uid="{00000000-0002-0000-0100-000001000000}">
      <formula1>45292</formula1>
      <formula2>45657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topLeftCell="A5" workbookViewId="0">
      <selection activeCell="G39" sqref="G39"/>
    </sheetView>
  </sheetViews>
  <sheetFormatPr defaultRowHeight="12.75" x14ac:dyDescent="0.2"/>
  <cols>
    <col min="1" max="1" width="29" bestFit="1" customWidth="1"/>
    <col min="2" max="2" width="9.140625" bestFit="1" customWidth="1"/>
    <col min="3" max="3" width="16.28515625" bestFit="1" customWidth="1"/>
    <col min="4" max="4" width="14" bestFit="1" customWidth="1"/>
    <col min="5" max="5" width="18.28515625" bestFit="1" customWidth="1"/>
    <col min="6" max="6" width="11.85546875" bestFit="1" customWidth="1"/>
    <col min="7" max="7" width="28.7109375" customWidth="1"/>
    <col min="8" max="8" width="25.85546875" bestFit="1" customWidth="1"/>
    <col min="9" max="9" width="16.42578125" bestFit="1" customWidth="1"/>
    <col min="10" max="10" width="16.28515625" bestFit="1" customWidth="1"/>
    <col min="11" max="11" width="14" bestFit="1" customWidth="1"/>
    <col min="12" max="12" width="11.85546875" customWidth="1"/>
  </cols>
  <sheetData>
    <row r="1" spans="1:12" ht="58.5" customHeight="1" x14ac:dyDescent="0.2">
      <c r="A1" s="9" t="s">
        <v>35</v>
      </c>
      <c r="B1" s="9" t="s">
        <v>36</v>
      </c>
      <c r="C1" s="9" t="s">
        <v>55</v>
      </c>
      <c r="D1" s="9" t="s">
        <v>38</v>
      </c>
      <c r="E1" s="9" t="s">
        <v>39</v>
      </c>
      <c r="F1" s="16" t="s">
        <v>42</v>
      </c>
      <c r="H1" s="9" t="s">
        <v>35</v>
      </c>
      <c r="I1" s="9" t="s">
        <v>36</v>
      </c>
      <c r="J1" s="9" t="s">
        <v>55</v>
      </c>
      <c r="K1" s="9" t="s">
        <v>38</v>
      </c>
      <c r="L1" s="9" t="s">
        <v>42</v>
      </c>
    </row>
    <row r="2" spans="1:12" ht="15" x14ac:dyDescent="0.25">
      <c r="A2" s="10" t="s">
        <v>50</v>
      </c>
      <c r="B2" s="11">
        <v>1695</v>
      </c>
      <c r="C2" s="11">
        <f>B2*12%</f>
        <v>203.4</v>
      </c>
      <c r="D2" s="11">
        <f>C2/12</f>
        <v>16.95</v>
      </c>
      <c r="E2" s="11" t="e">
        <f>ROUND(D2+(D2*'Obrazac PO-SD'!#REF!),2)</f>
        <v>#REF!</v>
      </c>
      <c r="F2" s="11" t="e">
        <f>E2*3</f>
        <v>#REF!</v>
      </c>
      <c r="H2" s="10" t="s">
        <v>50</v>
      </c>
      <c r="I2" s="11">
        <v>1695</v>
      </c>
      <c r="J2" s="11">
        <v>203.4</v>
      </c>
      <c r="K2" s="11">
        <v>16.95</v>
      </c>
      <c r="L2" s="11">
        <v>50.85</v>
      </c>
    </row>
    <row r="3" spans="1:12" ht="15" x14ac:dyDescent="0.25">
      <c r="A3" s="10" t="s">
        <v>51</v>
      </c>
      <c r="B3" s="11">
        <v>2295</v>
      </c>
      <c r="C3" s="11">
        <f>B3*12%</f>
        <v>275.39999999999998</v>
      </c>
      <c r="D3" s="11">
        <f t="shared" ref="D3:D6" si="0">C3/12</f>
        <v>22.95</v>
      </c>
      <c r="E3" s="11" t="e">
        <f>ROUND(D3+(D3*'Obrazac PO-SD'!#REF!),2)</f>
        <v>#REF!</v>
      </c>
      <c r="F3" s="11" t="e">
        <f t="shared" ref="F3:F6" si="1">E3*3</f>
        <v>#REF!</v>
      </c>
      <c r="H3" s="10" t="s">
        <v>51</v>
      </c>
      <c r="I3" s="11">
        <v>2295</v>
      </c>
      <c r="J3" s="11">
        <v>275.39999999999998</v>
      </c>
      <c r="K3" s="11">
        <v>22.95</v>
      </c>
      <c r="L3" s="11">
        <v>68.849999999999994</v>
      </c>
    </row>
    <row r="4" spans="1:12" ht="15" x14ac:dyDescent="0.25">
      <c r="A4" s="10" t="s">
        <v>52</v>
      </c>
      <c r="B4" s="11">
        <v>2985</v>
      </c>
      <c r="C4" s="11">
        <f>B4*12%</f>
        <v>358.2</v>
      </c>
      <c r="D4" s="11">
        <f t="shared" si="0"/>
        <v>29.849999999999998</v>
      </c>
      <c r="E4" s="11" t="e">
        <f>ROUND(D4+(D4*'Obrazac PO-SD'!#REF!),2)</f>
        <v>#REF!</v>
      </c>
      <c r="F4" s="11" t="e">
        <f t="shared" si="1"/>
        <v>#REF!</v>
      </c>
      <c r="H4" s="10" t="s">
        <v>52</v>
      </c>
      <c r="I4" s="11">
        <v>2985</v>
      </c>
      <c r="J4" s="11">
        <v>358.2</v>
      </c>
      <c r="K4" s="11">
        <v>29.85</v>
      </c>
      <c r="L4" s="11">
        <v>89.55</v>
      </c>
    </row>
    <row r="5" spans="1:12" ht="15" x14ac:dyDescent="0.25">
      <c r="A5" s="10" t="s">
        <v>53</v>
      </c>
      <c r="B5" s="11">
        <v>4590</v>
      </c>
      <c r="C5" s="11">
        <f>B5*12%</f>
        <v>550.79999999999995</v>
      </c>
      <c r="D5" s="11">
        <f t="shared" si="0"/>
        <v>45.9</v>
      </c>
      <c r="E5" s="11" t="e">
        <f>ROUND(D5+(D5*'Obrazac PO-SD'!#REF!),2)</f>
        <v>#REF!</v>
      </c>
      <c r="F5" s="11" t="e">
        <f t="shared" si="1"/>
        <v>#REF!</v>
      </c>
      <c r="H5" s="10" t="s">
        <v>53</v>
      </c>
      <c r="I5" s="11">
        <v>4590</v>
      </c>
      <c r="J5" s="11">
        <v>550.79999999999995</v>
      </c>
      <c r="K5" s="11">
        <v>45.9</v>
      </c>
      <c r="L5" s="11">
        <v>137.69999999999999</v>
      </c>
    </row>
    <row r="6" spans="1:12" ht="15" x14ac:dyDescent="0.25">
      <c r="A6" s="12" t="s">
        <v>54</v>
      </c>
      <c r="B6" s="11">
        <v>6000</v>
      </c>
      <c r="C6" s="11">
        <f>B6*12%</f>
        <v>720</v>
      </c>
      <c r="D6" s="11">
        <f t="shared" si="0"/>
        <v>60</v>
      </c>
      <c r="E6" s="11" t="e">
        <f>ROUND(D6+(D6*'Obrazac PO-SD'!#REF!),2)</f>
        <v>#REF!</v>
      </c>
      <c r="F6" s="11" t="e">
        <f t="shared" si="1"/>
        <v>#REF!</v>
      </c>
      <c r="H6" s="12" t="s">
        <v>54</v>
      </c>
      <c r="I6" s="11">
        <v>6000</v>
      </c>
      <c r="J6" s="11">
        <v>720</v>
      </c>
      <c r="K6" s="11">
        <v>60</v>
      </c>
      <c r="L6" s="11">
        <v>180</v>
      </c>
    </row>
    <row r="9" spans="1:12" x14ac:dyDescent="0.2">
      <c r="A9" s="13" t="s">
        <v>40</v>
      </c>
    </row>
    <row r="10" spans="1:12" x14ac:dyDescent="0.2">
      <c r="A10" s="13">
        <v>0</v>
      </c>
    </row>
    <row r="11" spans="1:12" x14ac:dyDescent="0.2">
      <c r="A11" s="13">
        <v>1</v>
      </c>
    </row>
    <row r="12" spans="1:12" x14ac:dyDescent="0.2">
      <c r="A12" s="13">
        <v>2</v>
      </c>
    </row>
    <row r="13" spans="1:12" x14ac:dyDescent="0.2">
      <c r="A13" s="13">
        <v>3</v>
      </c>
    </row>
    <row r="14" spans="1:12" x14ac:dyDescent="0.2">
      <c r="A14" s="13">
        <v>4</v>
      </c>
    </row>
    <row r="15" spans="1:12" x14ac:dyDescent="0.2">
      <c r="A15" s="13">
        <v>5</v>
      </c>
    </row>
    <row r="16" spans="1:12" x14ac:dyDescent="0.2">
      <c r="A16" s="13">
        <v>6</v>
      </c>
    </row>
    <row r="17" spans="1:13" x14ac:dyDescent="0.2">
      <c r="A17" s="13">
        <v>7</v>
      </c>
    </row>
    <row r="18" spans="1:13" x14ac:dyDescent="0.2">
      <c r="A18" s="13">
        <v>8</v>
      </c>
    </row>
    <row r="19" spans="1:13" x14ac:dyDescent="0.2">
      <c r="A19" s="13">
        <v>9</v>
      </c>
    </row>
    <row r="20" spans="1:13" x14ac:dyDescent="0.2">
      <c r="A20" s="13">
        <v>10</v>
      </c>
    </row>
    <row r="21" spans="1:13" x14ac:dyDescent="0.2">
      <c r="A21" s="13">
        <v>11</v>
      </c>
    </row>
    <row r="22" spans="1:13" x14ac:dyDescent="0.2">
      <c r="A22" s="13">
        <v>12</v>
      </c>
    </row>
    <row r="25" spans="1:13" ht="15" x14ac:dyDescent="0.25">
      <c r="A25" s="64" t="s">
        <v>35</v>
      </c>
      <c r="B25" s="11">
        <v>0</v>
      </c>
      <c r="C25" s="11">
        <v>11300</v>
      </c>
      <c r="D25" s="11">
        <v>15300</v>
      </c>
      <c r="E25" s="11">
        <v>19900</v>
      </c>
      <c r="F25" s="11">
        <v>30600</v>
      </c>
      <c r="H25" s="64" t="s">
        <v>35</v>
      </c>
      <c r="I25" s="11">
        <v>0</v>
      </c>
      <c r="J25" s="11">
        <v>11300</v>
      </c>
      <c r="K25" s="11">
        <v>15300</v>
      </c>
      <c r="L25" s="11">
        <v>19900</v>
      </c>
      <c r="M25" s="11">
        <v>30600</v>
      </c>
    </row>
    <row r="26" spans="1:13" ht="15" x14ac:dyDescent="0.25">
      <c r="A26" s="65"/>
      <c r="B26" s="11">
        <v>11300.01</v>
      </c>
      <c r="C26" s="11">
        <v>15300.01</v>
      </c>
      <c r="D26" s="11">
        <v>19900.009999999998</v>
      </c>
      <c r="E26" s="11">
        <v>30600.01</v>
      </c>
      <c r="F26" s="11">
        <v>40000</v>
      </c>
      <c r="H26" s="65"/>
      <c r="I26" s="11">
        <v>11300.01</v>
      </c>
      <c r="J26" s="11">
        <v>15300.01</v>
      </c>
      <c r="K26" s="11">
        <v>19900.009999999998</v>
      </c>
      <c r="L26" s="11">
        <v>30600.01</v>
      </c>
      <c r="M26" s="11">
        <v>40000</v>
      </c>
    </row>
    <row r="27" spans="1:13" ht="30" x14ac:dyDescent="0.25">
      <c r="A27" s="9" t="s">
        <v>37</v>
      </c>
      <c r="B27" s="11">
        <v>203.4</v>
      </c>
      <c r="C27" s="11">
        <v>275.39999999999998</v>
      </c>
      <c r="D27" s="11">
        <v>358.2</v>
      </c>
      <c r="E27" s="11">
        <v>550.79999999999995</v>
      </c>
      <c r="F27" s="11">
        <v>720</v>
      </c>
      <c r="H27" s="9" t="s">
        <v>37</v>
      </c>
      <c r="I27" s="11">
        <v>203.4</v>
      </c>
      <c r="J27" s="11">
        <v>275.39999999999998</v>
      </c>
      <c r="K27" s="11">
        <v>358.2</v>
      </c>
      <c r="L27" s="11">
        <v>550.79999999999995</v>
      </c>
      <c r="M27" s="11">
        <v>720</v>
      </c>
    </row>
    <row r="28" spans="1:13" ht="15" x14ac:dyDescent="0.25">
      <c r="A28" s="9" t="s">
        <v>41</v>
      </c>
      <c r="B28" s="11">
        <f>B27/12</f>
        <v>16.95</v>
      </c>
      <c r="C28" s="11">
        <f>C27/12</f>
        <v>22.95</v>
      </c>
      <c r="D28" s="11">
        <f>D27/12</f>
        <v>29.849999999999998</v>
      </c>
      <c r="E28" s="11">
        <f>E27/12</f>
        <v>45.9</v>
      </c>
      <c r="F28" s="11">
        <f>F27/12</f>
        <v>60</v>
      </c>
      <c r="H28" s="9" t="s">
        <v>41</v>
      </c>
      <c r="I28" s="11">
        <v>16.95</v>
      </c>
      <c r="J28" s="11">
        <v>22.95</v>
      </c>
      <c r="K28" s="11">
        <v>29.85</v>
      </c>
      <c r="L28" s="11">
        <v>45.9</v>
      </c>
      <c r="M28" s="11">
        <v>60</v>
      </c>
    </row>
    <row r="29" spans="1:13" ht="30" x14ac:dyDescent="0.25">
      <c r="A29" s="9" t="s">
        <v>39</v>
      </c>
      <c r="B29" s="11" t="e">
        <f>E2</f>
        <v>#REF!</v>
      </c>
      <c r="C29" s="11" t="e">
        <f>E3</f>
        <v>#REF!</v>
      </c>
      <c r="D29" s="11" t="e">
        <f>E4</f>
        <v>#REF!</v>
      </c>
      <c r="E29" s="11" t="e">
        <f>E5</f>
        <v>#REF!</v>
      </c>
      <c r="F29" s="11" t="e">
        <f>E6</f>
        <v>#REF!</v>
      </c>
    </row>
    <row r="32" spans="1:13" ht="15" x14ac:dyDescent="0.25">
      <c r="B32" s="11">
        <v>203.4</v>
      </c>
      <c r="C32" s="17"/>
      <c r="D32" s="17"/>
      <c r="E32" s="17"/>
      <c r="F32" s="17"/>
      <c r="G32" s="17"/>
    </row>
    <row r="33" spans="2:2" ht="15" x14ac:dyDescent="0.25">
      <c r="B33" s="11">
        <v>275.39999999999998</v>
      </c>
    </row>
    <row r="34" spans="2:2" ht="15" x14ac:dyDescent="0.25">
      <c r="B34" s="11">
        <v>358.2</v>
      </c>
    </row>
    <row r="35" spans="2:2" ht="15" x14ac:dyDescent="0.25">
      <c r="B35" s="11">
        <v>550.79999999999995</v>
      </c>
    </row>
    <row r="36" spans="2:2" ht="15" x14ac:dyDescent="0.25">
      <c r="B36" s="11">
        <v>720</v>
      </c>
    </row>
  </sheetData>
  <mergeCells count="2">
    <mergeCell ref="A25:A26"/>
    <mergeCell ref="H25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Obrazac PO-SD</vt:lpstr>
      <vt:lpstr>BROJ MJESECI OBAVLJANJA DJ.</vt:lpstr>
      <vt:lpstr>razine</vt:lpstr>
      <vt:lpstr>'BROJ MJESECI OBAVLJANJA DJ.'!Podrucje_ispisa</vt:lpstr>
      <vt:lpstr>'Obrazac PO-SD'!Podrucje_ispisa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2014-04-05T09:50:51Z</dcterms:created>
  <dcterms:modified xsi:type="dcterms:W3CDTF">2025-01-07T08:21:50Z</dcterms:modified>
</cp:coreProperties>
</file>