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rs173\Dokumenti\Drustveno_odgovorno_bankarstvo\1   P O D U Z E T N I Č K I    S T A R T E R\5. Materijali za izradu PP-a za klijente\"/>
    </mc:Choice>
  </mc:AlternateContent>
  <bookViews>
    <workbookView xWindow="480" yWindow="830" windowWidth="19150" windowHeight="7020" tabRatio="1000"/>
  </bookViews>
  <sheets>
    <sheet name="Naslovna" sheetId="16" r:id="rId1"/>
    <sheet name="Upute" sheetId="17" r:id="rId2"/>
    <sheet name="Prihodi od prodaje" sheetId="1" r:id="rId3"/>
    <sheet name="Zaposlenici" sheetId="2" r:id="rId4"/>
    <sheet name="Ulaganja u osnovna sredstva" sheetId="3" r:id="rId5"/>
    <sheet name="Amortizacija" sheetId="4" r:id="rId6"/>
    <sheet name="Ulaganja u obrtna sredstva" sheetId="11" r:id="rId7"/>
    <sheet name="Izvori financiranja" sheetId="5" r:id="rId8"/>
    <sheet name="Plan otplate" sheetId="23" r:id="rId9"/>
    <sheet name="Rashodi poslovanja" sheetId="7" r:id="rId10"/>
    <sheet name="Porez i prirez" sheetId="25" r:id="rId11"/>
    <sheet name="Račun dohotka" sheetId="8" r:id="rId12"/>
    <sheet name="Financijski tok" sheetId="15" r:id="rId13"/>
    <sheet name="Pokazatelji uspješnosti" sheetId="10" r:id="rId14"/>
    <sheet name="Točka pokrića" sheetId="12" r:id="rId15"/>
    <sheet name="Analiza osjetljivosti" sheetId="13" r:id="rId16"/>
    <sheet name="Sažetak" sheetId="18" r:id="rId17"/>
    <sheet name="Postojeći krediti" sheetId="22" r:id="rId18"/>
    <sheet name="Management case" sheetId="20" state="hidden" r:id="rId19"/>
    <sheet name="Bank case" sheetId="24" state="hidden" r:id="rId20"/>
  </sheets>
  <definedNames>
    <definedName name="_xlnm.Print_Area" localSheetId="7">'Izvori financiranja'!$A$1:$C$50</definedName>
    <definedName name="_xlnm.Print_Area" localSheetId="16">Sažetak!$A$1:$C$32</definedName>
    <definedName name="_xlnm.Print_Area" localSheetId="6">'Ulaganja u obrtna sredstva'!$A$1:$C$34</definedName>
    <definedName name="_xlnm.Print_Area" localSheetId="1">Upute!$A$1:$A$13</definedName>
  </definedNames>
  <calcPr calcId="152511" concurrentCalc="0"/>
</workbook>
</file>

<file path=xl/calcChain.xml><?xml version="1.0" encoding="utf-8"?>
<calcChain xmlns="http://schemas.openxmlformats.org/spreadsheetml/2006/main">
  <c r="B40" i="2" l="1"/>
  <c r="B47" i="2"/>
  <c r="B70" i="7"/>
  <c r="B73" i="7"/>
  <c r="C33" i="1"/>
  <c r="D33" i="1"/>
  <c r="E33" i="1"/>
  <c r="F33" i="1"/>
  <c r="G33" i="1"/>
  <c r="H33" i="1"/>
  <c r="I33" i="1"/>
  <c r="J33" i="1"/>
  <c r="K33" i="1"/>
  <c r="L33" i="1"/>
  <c r="M33" i="1"/>
  <c r="N33" i="1"/>
  <c r="O33" i="1"/>
  <c r="O43" i="1"/>
  <c r="B50" i="1"/>
  <c r="F5" i="25"/>
  <c r="C15" i="25"/>
  <c r="F6" i="25"/>
  <c r="F7" i="25"/>
  <c r="F9" i="25"/>
  <c r="A39" i="7"/>
  <c r="B39" i="7"/>
  <c r="C39" i="7"/>
  <c r="D39" i="7"/>
  <c r="E39" i="7"/>
  <c r="F39" i="7"/>
  <c r="N5" i="7"/>
  <c r="B37" i="7"/>
  <c r="C37" i="7"/>
  <c r="N6" i="7"/>
  <c r="B38" i="7"/>
  <c r="C38" i="7"/>
  <c r="N8" i="7"/>
  <c r="B40" i="7"/>
  <c r="C40" i="7"/>
  <c r="N9" i="7"/>
  <c r="B41" i="7"/>
  <c r="C41" i="7"/>
  <c r="N10" i="7"/>
  <c r="B42" i="7"/>
  <c r="C42" i="7"/>
  <c r="N11" i="7"/>
  <c r="B43" i="7"/>
  <c r="C43" i="7"/>
  <c r="N12" i="7"/>
  <c r="B44" i="7"/>
  <c r="C44" i="7"/>
  <c r="N13" i="7"/>
  <c r="B45" i="7"/>
  <c r="C45" i="7"/>
  <c r="N14" i="7"/>
  <c r="B46" i="7"/>
  <c r="C46" i="7"/>
  <c r="C36" i="7"/>
  <c r="C67" i="7"/>
  <c r="N16" i="7"/>
  <c r="B48" i="7"/>
  <c r="C48" i="7"/>
  <c r="N17" i="7"/>
  <c r="B49" i="7"/>
  <c r="C49" i="7"/>
  <c r="N18" i="7"/>
  <c r="B50" i="7"/>
  <c r="C50" i="7"/>
  <c r="N19" i="7"/>
  <c r="B51" i="7"/>
  <c r="C51" i="7"/>
  <c r="N20" i="7"/>
  <c r="B52" i="7"/>
  <c r="C52" i="7"/>
  <c r="N21" i="7"/>
  <c r="B53" i="7"/>
  <c r="C53" i="7"/>
  <c r="N22" i="7"/>
  <c r="B54" i="7"/>
  <c r="C54" i="7"/>
  <c r="N23" i="7"/>
  <c r="B55" i="7"/>
  <c r="C55" i="7"/>
  <c r="N24" i="7"/>
  <c r="B56" i="7"/>
  <c r="C56" i="7"/>
  <c r="N25" i="7"/>
  <c r="B57" i="7"/>
  <c r="C57" i="7"/>
  <c r="N26" i="7"/>
  <c r="B58" i="7"/>
  <c r="C58" i="7"/>
  <c r="N27" i="7"/>
  <c r="B59" i="7"/>
  <c r="C59" i="7"/>
  <c r="N28" i="7"/>
  <c r="B60" i="7"/>
  <c r="C60" i="7"/>
  <c r="N29" i="7"/>
  <c r="B61" i="7"/>
  <c r="C61" i="7"/>
  <c r="C47" i="7"/>
  <c r="C68" i="7"/>
  <c r="C40" i="2"/>
  <c r="C47" i="2"/>
  <c r="C70" i="7"/>
  <c r="N30" i="7"/>
  <c r="B62" i="7"/>
  <c r="C62" i="7"/>
  <c r="C71" i="7"/>
  <c r="D37" i="7"/>
  <c r="D38" i="7"/>
  <c r="D40" i="7"/>
  <c r="D41" i="7"/>
  <c r="D42" i="7"/>
  <c r="D43" i="7"/>
  <c r="D44" i="7"/>
  <c r="D45" i="7"/>
  <c r="D46" i="7"/>
  <c r="D36" i="7"/>
  <c r="D67" i="7"/>
  <c r="D48" i="7"/>
  <c r="D49" i="7"/>
  <c r="D50" i="7"/>
  <c r="D51" i="7"/>
  <c r="D52" i="7"/>
  <c r="D53" i="7"/>
  <c r="D54" i="7"/>
  <c r="D55" i="7"/>
  <c r="D56" i="7"/>
  <c r="D57" i="7"/>
  <c r="D58" i="7"/>
  <c r="D59" i="7"/>
  <c r="D60" i="7"/>
  <c r="D61" i="7"/>
  <c r="D47" i="7"/>
  <c r="D68" i="7"/>
  <c r="D40" i="2"/>
  <c r="D47" i="2"/>
  <c r="D70" i="7"/>
  <c r="D62" i="7"/>
  <c r="D71" i="7"/>
  <c r="E37" i="7"/>
  <c r="E38" i="7"/>
  <c r="E40" i="7"/>
  <c r="E41" i="7"/>
  <c r="E42" i="7"/>
  <c r="E43" i="7"/>
  <c r="E44" i="7"/>
  <c r="E45" i="7"/>
  <c r="E46" i="7"/>
  <c r="E36" i="7"/>
  <c r="E67" i="7"/>
  <c r="E48" i="7"/>
  <c r="E49" i="7"/>
  <c r="E50" i="7"/>
  <c r="E51" i="7"/>
  <c r="E52" i="7"/>
  <c r="E53" i="7"/>
  <c r="E54" i="7"/>
  <c r="E55" i="7"/>
  <c r="E56" i="7"/>
  <c r="E57" i="7"/>
  <c r="E58" i="7"/>
  <c r="E59" i="7"/>
  <c r="E60" i="7"/>
  <c r="E61" i="7"/>
  <c r="E47" i="7"/>
  <c r="E68" i="7"/>
  <c r="E40" i="2"/>
  <c r="E47" i="2"/>
  <c r="E70" i="7"/>
  <c r="E62" i="7"/>
  <c r="E71" i="7"/>
  <c r="F37" i="7"/>
  <c r="F38" i="7"/>
  <c r="F40" i="7"/>
  <c r="F41" i="7"/>
  <c r="F42" i="7"/>
  <c r="F43" i="7"/>
  <c r="F44" i="7"/>
  <c r="F45" i="7"/>
  <c r="F46" i="7"/>
  <c r="F36" i="7"/>
  <c r="F67" i="7"/>
  <c r="F48" i="7"/>
  <c r="F49" i="7"/>
  <c r="F50" i="7"/>
  <c r="F51" i="7"/>
  <c r="F52" i="7"/>
  <c r="F53" i="7"/>
  <c r="F54" i="7"/>
  <c r="F55" i="7"/>
  <c r="F56" i="7"/>
  <c r="F57" i="7"/>
  <c r="F58" i="7"/>
  <c r="F59" i="7"/>
  <c r="F60" i="7"/>
  <c r="F61" i="7"/>
  <c r="F47" i="7"/>
  <c r="F68" i="7"/>
  <c r="F40" i="2"/>
  <c r="F47" i="2"/>
  <c r="F70" i="7"/>
  <c r="F62" i="7"/>
  <c r="F71" i="7"/>
  <c r="B36" i="7"/>
  <c r="B67" i="7"/>
  <c r="B47" i="7"/>
  <c r="B68" i="7"/>
  <c r="B71" i="7"/>
  <c r="A21" i="1"/>
  <c r="A22" i="1"/>
  <c r="B9" i="15"/>
  <c r="B8" i="15"/>
  <c r="B7" i="15"/>
  <c r="B6" i="15"/>
  <c r="G14" i="15"/>
  <c r="C7" i="8"/>
  <c r="D7" i="8"/>
  <c r="E7" i="8"/>
  <c r="F7" i="8"/>
  <c r="B7" i="8"/>
  <c r="E19" i="25"/>
  <c r="E18" i="25"/>
  <c r="E17" i="25"/>
  <c r="E16" i="25"/>
  <c r="E15" i="25"/>
  <c r="I6" i="25"/>
  <c r="E14" i="25"/>
  <c r="E13" i="25"/>
  <c r="E12" i="25"/>
  <c r="E11" i="25"/>
  <c r="E10" i="25"/>
  <c r="E9" i="25"/>
  <c r="E8" i="25"/>
  <c r="J6" i="25"/>
  <c r="G6" i="25"/>
  <c r="H6" i="25"/>
  <c r="E39" i="1"/>
  <c r="C15" i="7"/>
  <c r="D15" i="7"/>
  <c r="E15" i="7"/>
  <c r="F15" i="7"/>
  <c r="G15" i="7"/>
  <c r="H15" i="7"/>
  <c r="I15" i="7"/>
  <c r="J15" i="7"/>
  <c r="K15" i="7"/>
  <c r="L15" i="7"/>
  <c r="M15" i="7"/>
  <c r="B15" i="7"/>
  <c r="A51" i="7"/>
  <c r="A5" i="4"/>
  <c r="A6" i="4"/>
  <c r="A7" i="4"/>
  <c r="A8" i="4"/>
  <c r="A9" i="4"/>
  <c r="A10" i="4"/>
  <c r="A11" i="4"/>
  <c r="A12" i="4"/>
  <c r="A13" i="4"/>
  <c r="A14" i="4"/>
  <c r="A15" i="4"/>
  <c r="A16" i="4"/>
  <c r="A17" i="4"/>
  <c r="A18" i="4"/>
  <c r="A19" i="4"/>
  <c r="A20" i="4"/>
  <c r="A21" i="4"/>
  <c r="B35" i="20"/>
  <c r="B35" i="24"/>
  <c r="B28" i="20"/>
  <c r="B28" i="24"/>
  <c r="D6" i="23"/>
  <c r="F5" i="24"/>
  <c r="E5" i="24"/>
  <c r="D5" i="24"/>
  <c r="C5" i="24"/>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C26" i="22"/>
  <c r="D26" i="22"/>
  <c r="E26" i="22"/>
  <c r="F26" i="22"/>
  <c r="C27" i="22"/>
  <c r="D27" i="22"/>
  <c r="E27" i="22"/>
  <c r="F27" i="22"/>
  <c r="B27" i="22"/>
  <c r="B26" i="22"/>
  <c r="F23" i="22"/>
  <c r="E23" i="22"/>
  <c r="D23" i="22"/>
  <c r="C23" i="22"/>
  <c r="B23" i="22"/>
  <c r="F18" i="22"/>
  <c r="E18" i="22"/>
  <c r="D18" i="22"/>
  <c r="C18" i="22"/>
  <c r="B18" i="22"/>
  <c r="F13" i="22"/>
  <c r="E13" i="22"/>
  <c r="D13" i="22"/>
  <c r="C13" i="22"/>
  <c r="B13" i="22"/>
  <c r="C8" i="22"/>
  <c r="D8" i="22"/>
  <c r="E8" i="22"/>
  <c r="F8" i="22"/>
  <c r="B8" i="22"/>
  <c r="B2" i="22"/>
  <c r="A31" i="22"/>
  <c r="F25" i="24"/>
  <c r="F25" i="20"/>
  <c r="F26" i="24"/>
  <c r="F26" i="20"/>
  <c r="E25" i="24"/>
  <c r="E25" i="20"/>
  <c r="E26" i="24"/>
  <c r="E26" i="20"/>
  <c r="B26" i="24"/>
  <c r="B26" i="20"/>
  <c r="D25" i="24"/>
  <c r="D25" i="20"/>
  <c r="D26" i="24"/>
  <c r="D26" i="20"/>
  <c r="B25" i="24"/>
  <c r="B25" i="20"/>
  <c r="C25" i="24"/>
  <c r="C25" i="20"/>
  <c r="C26" i="24"/>
  <c r="C26" i="20"/>
  <c r="F28" i="22"/>
  <c r="E28" i="22"/>
  <c r="B28" i="22"/>
  <c r="D28" i="22"/>
  <c r="C28" i="22"/>
  <c r="A57" i="7"/>
  <c r="D5" i="20"/>
  <c r="E5" i="20"/>
  <c r="F5" i="20"/>
  <c r="C5" i="20"/>
  <c r="A4" i="4"/>
  <c r="C45" i="2"/>
  <c r="O9" i="1"/>
  <c r="A34" i="1"/>
  <c r="C34" i="1"/>
  <c r="D34" i="1"/>
  <c r="C35" i="1"/>
  <c r="D35" i="1"/>
  <c r="C36" i="1"/>
  <c r="D36" i="1"/>
  <c r="A33" i="1"/>
  <c r="B33" i="1"/>
  <c r="B34" i="1"/>
  <c r="E34" i="1"/>
  <c r="F34" i="1"/>
  <c r="G34" i="1"/>
  <c r="H34" i="1"/>
  <c r="I34" i="1"/>
  <c r="J34" i="1"/>
  <c r="K34" i="1"/>
  <c r="L34" i="1"/>
  <c r="M34" i="1"/>
  <c r="N34" i="1"/>
  <c r="A35" i="1"/>
  <c r="B35" i="1"/>
  <c r="E35" i="1"/>
  <c r="F35" i="1"/>
  <c r="G35" i="1"/>
  <c r="H35" i="1"/>
  <c r="I35" i="1"/>
  <c r="J35" i="1"/>
  <c r="K35" i="1"/>
  <c r="L35" i="1"/>
  <c r="M35" i="1"/>
  <c r="N35" i="1"/>
  <c r="B36" i="1"/>
  <c r="E36" i="1"/>
  <c r="F36" i="1"/>
  <c r="G36" i="1"/>
  <c r="H36" i="1"/>
  <c r="I36" i="1"/>
  <c r="J36" i="1"/>
  <c r="K36" i="1"/>
  <c r="L36" i="1"/>
  <c r="M36" i="1"/>
  <c r="N36" i="1"/>
  <c r="A37" i="1"/>
  <c r="B37" i="1"/>
  <c r="C37" i="1"/>
  <c r="D37" i="1"/>
  <c r="E37" i="1"/>
  <c r="F37" i="1"/>
  <c r="G37" i="1"/>
  <c r="H37" i="1"/>
  <c r="I37" i="1"/>
  <c r="J37" i="1"/>
  <c r="K37" i="1"/>
  <c r="L37" i="1"/>
  <c r="M37" i="1"/>
  <c r="N37" i="1"/>
  <c r="A38" i="1"/>
  <c r="B38" i="1"/>
  <c r="C38" i="1"/>
  <c r="D38" i="1"/>
  <c r="E38" i="1"/>
  <c r="F38" i="1"/>
  <c r="G38" i="1"/>
  <c r="H38" i="1"/>
  <c r="I38" i="1"/>
  <c r="J38" i="1"/>
  <c r="K38" i="1"/>
  <c r="L38" i="1"/>
  <c r="M38" i="1"/>
  <c r="N38" i="1"/>
  <c r="A39" i="1"/>
  <c r="B39" i="1"/>
  <c r="C39" i="1"/>
  <c r="D39" i="1"/>
  <c r="F39" i="1"/>
  <c r="G39" i="1"/>
  <c r="H39" i="1"/>
  <c r="I39" i="1"/>
  <c r="J39" i="1"/>
  <c r="K39" i="1"/>
  <c r="L39" i="1"/>
  <c r="M39" i="1"/>
  <c r="N39" i="1"/>
  <c r="A40" i="1"/>
  <c r="B40" i="1"/>
  <c r="C40" i="1"/>
  <c r="D40" i="1"/>
  <c r="E40" i="1"/>
  <c r="F40" i="1"/>
  <c r="G40" i="1"/>
  <c r="H40" i="1"/>
  <c r="I40" i="1"/>
  <c r="J40" i="1"/>
  <c r="K40" i="1"/>
  <c r="L40" i="1"/>
  <c r="M40" i="1"/>
  <c r="N40" i="1"/>
  <c r="A41" i="1"/>
  <c r="B41" i="1"/>
  <c r="C41" i="1"/>
  <c r="D41" i="1"/>
  <c r="E41" i="1"/>
  <c r="F41" i="1"/>
  <c r="G41" i="1"/>
  <c r="H41" i="1"/>
  <c r="I41" i="1"/>
  <c r="J41" i="1"/>
  <c r="K41" i="1"/>
  <c r="L41" i="1"/>
  <c r="M41" i="1"/>
  <c r="N41" i="1"/>
  <c r="A42" i="1"/>
  <c r="B42" i="1"/>
  <c r="C42" i="1"/>
  <c r="D42" i="1"/>
  <c r="E42" i="1"/>
  <c r="F42" i="1"/>
  <c r="G42" i="1"/>
  <c r="H42" i="1"/>
  <c r="I42" i="1"/>
  <c r="J42" i="1"/>
  <c r="K42" i="1"/>
  <c r="L42" i="1"/>
  <c r="M42" i="1"/>
  <c r="N42" i="1"/>
  <c r="B43" i="1"/>
  <c r="J43" i="1"/>
  <c r="O37" i="1"/>
  <c r="I43" i="1"/>
  <c r="N43" i="1"/>
  <c r="M43" i="1"/>
  <c r="O36" i="1"/>
  <c r="O40" i="1"/>
  <c r="O39" i="1"/>
  <c r="O35" i="1"/>
  <c r="F43" i="1"/>
  <c r="L43" i="1"/>
  <c r="H43" i="1"/>
  <c r="K43" i="1"/>
  <c r="G43" i="1"/>
  <c r="O41" i="1"/>
  <c r="O38" i="1"/>
  <c r="E43" i="1"/>
  <c r="O34" i="1"/>
  <c r="D43" i="1"/>
  <c r="C43" i="1"/>
  <c r="O42" i="1"/>
  <c r="E4" i="3"/>
  <c r="B4" i="4"/>
  <c r="B22" i="4"/>
  <c r="E5" i="3"/>
  <c r="E6" i="3"/>
  <c r="B6" i="4"/>
  <c r="E7" i="3"/>
  <c r="B7" i="4"/>
  <c r="D7" i="4"/>
  <c r="E7" i="4"/>
  <c r="E8" i="3"/>
  <c r="E9" i="3"/>
  <c r="E10" i="3"/>
  <c r="B10" i="4"/>
  <c r="E11" i="3"/>
  <c r="B11" i="4"/>
  <c r="D11" i="4"/>
  <c r="E11" i="4"/>
  <c r="E12" i="3"/>
  <c r="E13" i="3"/>
  <c r="E14" i="3"/>
  <c r="B14" i="4"/>
  <c r="E15" i="3"/>
  <c r="B15" i="4"/>
  <c r="D15" i="4"/>
  <c r="E15" i="4"/>
  <c r="E16" i="3"/>
  <c r="E17" i="3"/>
  <c r="E18" i="3"/>
  <c r="B18" i="4"/>
  <c r="E19" i="3"/>
  <c r="E20" i="3"/>
  <c r="E21" i="3"/>
  <c r="O5" i="1"/>
  <c r="A63" i="7"/>
  <c r="O6" i="1"/>
  <c r="O7" i="1"/>
  <c r="O8" i="1"/>
  <c r="O10" i="1"/>
  <c r="O11" i="1"/>
  <c r="O12" i="1"/>
  <c r="O13" i="1"/>
  <c r="O14" i="1"/>
  <c r="B20" i="1"/>
  <c r="B21" i="1"/>
  <c r="B22" i="1"/>
  <c r="B23" i="1"/>
  <c r="B24" i="1"/>
  <c r="B25" i="1"/>
  <c r="B26" i="1"/>
  <c r="B27" i="1"/>
  <c r="B28" i="1"/>
  <c r="A28" i="1"/>
  <c r="A27" i="1"/>
  <c r="A26" i="1"/>
  <c r="A25" i="1"/>
  <c r="A24" i="1"/>
  <c r="A23" i="1"/>
  <c r="A20" i="1"/>
  <c r="A19" i="1"/>
  <c r="A40" i="5"/>
  <c r="C23" i="2"/>
  <c r="D23" i="2"/>
  <c r="E23" i="2"/>
  <c r="F23" i="2"/>
  <c r="B23" i="2"/>
  <c r="A26" i="18"/>
  <c r="A24" i="18"/>
  <c r="A25" i="18"/>
  <c r="A20" i="18"/>
  <c r="A21" i="18"/>
  <c r="A22" i="18"/>
  <c r="A23" i="18"/>
  <c r="A19" i="18"/>
  <c r="B13" i="18"/>
  <c r="B14" i="18"/>
  <c r="B15" i="18"/>
  <c r="B12" i="18"/>
  <c r="A16" i="18"/>
  <c r="A13" i="18"/>
  <c r="A14" i="18"/>
  <c r="A15" i="18"/>
  <c r="A12" i="18"/>
  <c r="A49" i="7"/>
  <c r="N7" i="7"/>
  <c r="B22" i="11"/>
  <c r="A52" i="7"/>
  <c r="A54" i="7"/>
  <c r="A55" i="7"/>
  <c r="A56" i="7"/>
  <c r="A58" i="7"/>
  <c r="A59" i="7"/>
  <c r="A60" i="7"/>
  <c r="A61" i="7"/>
  <c r="A62" i="7"/>
  <c r="A64" i="7"/>
  <c r="A37" i="7"/>
  <c r="A38" i="7"/>
  <c r="A40" i="7"/>
  <c r="A41" i="7"/>
  <c r="A42" i="7"/>
  <c r="A43" i="7"/>
  <c r="A44" i="7"/>
  <c r="A45" i="7"/>
  <c r="A46" i="7"/>
  <c r="A47" i="7"/>
  <c r="A48" i="7"/>
  <c r="A50" i="7"/>
  <c r="A36" i="7"/>
  <c r="B4" i="7"/>
  <c r="G4" i="7"/>
  <c r="H4" i="7"/>
  <c r="I4" i="7"/>
  <c r="J4" i="7"/>
  <c r="K4" i="7"/>
  <c r="L4" i="7"/>
  <c r="M4" i="7"/>
  <c r="F4" i="7"/>
  <c r="F31" i="7"/>
  <c r="E4" i="7"/>
  <c r="D4" i="7"/>
  <c r="C4" i="7"/>
  <c r="D18" i="4"/>
  <c r="E18" i="4"/>
  <c r="D14" i="4"/>
  <c r="E14" i="4"/>
  <c r="D10" i="4"/>
  <c r="E10" i="4"/>
  <c r="D6" i="4"/>
  <c r="E6" i="4"/>
  <c r="B46" i="2"/>
  <c r="C46" i="2"/>
  <c r="D46" i="2"/>
  <c r="E46" i="2"/>
  <c r="F46" i="2"/>
  <c r="C41" i="2"/>
  <c r="D41" i="2"/>
  <c r="E41" i="2"/>
  <c r="F41" i="2"/>
  <c r="C42" i="2"/>
  <c r="D42" i="2"/>
  <c r="E42" i="2"/>
  <c r="F42" i="2"/>
  <c r="C43" i="2"/>
  <c r="D43" i="2"/>
  <c r="E43" i="2"/>
  <c r="F43" i="2"/>
  <c r="C44" i="2"/>
  <c r="D44" i="2"/>
  <c r="E44" i="2"/>
  <c r="F44" i="2"/>
  <c r="D45" i="2"/>
  <c r="E45" i="2"/>
  <c r="F45" i="2"/>
  <c r="B41" i="2"/>
  <c r="B42" i="2"/>
  <c r="B43" i="2"/>
  <c r="B44" i="2"/>
  <c r="B45" i="2"/>
  <c r="A41" i="2"/>
  <c r="A42" i="2"/>
  <c r="A43" i="2"/>
  <c r="A44" i="2"/>
  <c r="A45" i="2"/>
  <c r="A46" i="2"/>
  <c r="A40" i="2"/>
  <c r="A29" i="2"/>
  <c r="A30" i="2"/>
  <c r="A31" i="2"/>
  <c r="A32" i="2"/>
  <c r="A33" i="2"/>
  <c r="A34" i="2"/>
  <c r="A28" i="2"/>
  <c r="A17" i="2"/>
  <c r="A18" i="2"/>
  <c r="A19" i="2"/>
  <c r="A20" i="2"/>
  <c r="A21" i="2"/>
  <c r="A22" i="2"/>
  <c r="A16" i="2"/>
  <c r="B11" i="2"/>
  <c r="F11" i="2"/>
  <c r="E11" i="2"/>
  <c r="D11" i="2"/>
  <c r="C11" i="2"/>
  <c r="B19" i="1"/>
  <c r="B16" i="15"/>
  <c r="G13" i="15"/>
  <c r="D21" i="4"/>
  <c r="E21" i="4"/>
  <c r="B21" i="4"/>
  <c r="B17" i="4"/>
  <c r="D13" i="4"/>
  <c r="E13" i="4"/>
  <c r="F13" i="4"/>
  <c r="G13" i="4"/>
  <c r="B13" i="4"/>
  <c r="B9" i="4"/>
  <c r="B5" i="4"/>
  <c r="D5" i="4"/>
  <c r="E5" i="4"/>
  <c r="F5" i="4"/>
  <c r="G5" i="4"/>
  <c r="H5" i="4"/>
  <c r="B20" i="4"/>
  <c r="D20" i="4"/>
  <c r="E20" i="4"/>
  <c r="F20" i="4"/>
  <c r="B16" i="4"/>
  <c r="D16" i="4"/>
  <c r="E16" i="4"/>
  <c r="F16" i="4"/>
  <c r="G16" i="4"/>
  <c r="B12" i="4"/>
  <c r="B8" i="4"/>
  <c r="D8" i="4"/>
  <c r="E8" i="4"/>
  <c r="F8" i="4"/>
  <c r="G8" i="4"/>
  <c r="B19" i="4"/>
  <c r="B13" i="20"/>
  <c r="B13" i="24"/>
  <c r="L31" i="7"/>
  <c r="C31" i="7"/>
  <c r="M31" i="7"/>
  <c r="I31" i="7"/>
  <c r="H31" i="7"/>
  <c r="J31" i="7"/>
  <c r="D31" i="7"/>
  <c r="E31" i="7"/>
  <c r="N15" i="7"/>
  <c r="K31" i="7"/>
  <c r="G31" i="7"/>
  <c r="B6" i="8"/>
  <c r="B31" i="7"/>
  <c r="B15" i="5"/>
  <c r="B10" i="18"/>
  <c r="F21" i="4"/>
  <c r="F15" i="4"/>
  <c r="G15" i="4"/>
  <c r="F14" i="4"/>
  <c r="F7" i="4"/>
  <c r="G7" i="4"/>
  <c r="F10" i="4"/>
  <c r="F18" i="4"/>
  <c r="G18" i="4"/>
  <c r="F6" i="4"/>
  <c r="F11" i="4"/>
  <c r="G11" i="4"/>
  <c r="E8" i="8"/>
  <c r="E12" i="20"/>
  <c r="C8" i="8"/>
  <c r="C12" i="20"/>
  <c r="F8" i="8"/>
  <c r="F12" i="20"/>
  <c r="N4" i="7"/>
  <c r="B5" i="8"/>
  <c r="B5" i="12"/>
  <c r="B4" i="8"/>
  <c r="B4" i="12"/>
  <c r="D8" i="8"/>
  <c r="D12" i="20"/>
  <c r="B8" i="8"/>
  <c r="B12" i="20"/>
  <c r="B12" i="24"/>
  <c r="B5" i="15"/>
  <c r="D19" i="4"/>
  <c r="E19" i="4"/>
  <c r="F19" i="4"/>
  <c r="G19" i="4"/>
  <c r="H19" i="4"/>
  <c r="D12" i="4"/>
  <c r="E12" i="4"/>
  <c r="F12" i="4"/>
  <c r="G12" i="4"/>
  <c r="H12" i="4"/>
  <c r="I12" i="4"/>
  <c r="D9" i="4"/>
  <c r="E9" i="4"/>
  <c r="F9" i="4"/>
  <c r="G9" i="4"/>
  <c r="D17" i="4"/>
  <c r="E17" i="4"/>
  <c r="F17" i="4"/>
  <c r="G17" i="4"/>
  <c r="H17" i="4"/>
  <c r="C13" i="20"/>
  <c r="C13" i="24"/>
  <c r="B35" i="2"/>
  <c r="F12" i="24"/>
  <c r="E12" i="24"/>
  <c r="C12" i="24"/>
  <c r="B8" i="20"/>
  <c r="B9" i="20"/>
  <c r="D35" i="2"/>
  <c r="B10" i="20"/>
  <c r="B10" i="24"/>
  <c r="E35" i="2"/>
  <c r="N31" i="7"/>
  <c r="C6" i="8"/>
  <c r="D4" i="4"/>
  <c r="E4" i="4"/>
  <c r="C50" i="1"/>
  <c r="H15" i="4"/>
  <c r="I15" i="4"/>
  <c r="H8" i="4"/>
  <c r="H7" i="4"/>
  <c r="I7" i="4"/>
  <c r="H16" i="4"/>
  <c r="I16" i="4"/>
  <c r="G20" i="4"/>
  <c r="H20" i="4"/>
  <c r="G14" i="4"/>
  <c r="H13" i="4"/>
  <c r="G21" i="4"/>
  <c r="G10" i="4"/>
  <c r="H10" i="4"/>
  <c r="I10" i="4"/>
  <c r="H18" i="4"/>
  <c r="I18" i="4"/>
  <c r="H11" i="4"/>
  <c r="G6" i="4"/>
  <c r="H6" i="4"/>
  <c r="I5" i="4"/>
  <c r="C35" i="2"/>
  <c r="F35" i="2"/>
  <c r="B63" i="7"/>
  <c r="B17" i="15"/>
  <c r="C5" i="10"/>
  <c r="C4" i="8"/>
  <c r="C4" i="12"/>
  <c r="C5" i="15"/>
  <c r="C4" i="15"/>
  <c r="I19" i="4"/>
  <c r="I17" i="4"/>
  <c r="H9" i="4"/>
  <c r="I9" i="4"/>
  <c r="J9" i="4"/>
  <c r="K9" i="4"/>
  <c r="D13" i="20"/>
  <c r="D13" i="24"/>
  <c r="C8" i="20"/>
  <c r="B8" i="24"/>
  <c r="D12" i="24"/>
  <c r="D50" i="1"/>
  <c r="B11" i="20"/>
  <c r="B14" i="20"/>
  <c r="B24" i="20"/>
  <c r="D6" i="8"/>
  <c r="D22" i="4"/>
  <c r="D5" i="10"/>
  <c r="C49" i="1"/>
  <c r="I20" i="4"/>
  <c r="I11" i="4"/>
  <c r="I8" i="4"/>
  <c r="H21" i="4"/>
  <c r="I21" i="4"/>
  <c r="H14" i="4"/>
  <c r="I14" i="4"/>
  <c r="I13" i="4"/>
  <c r="I6" i="4"/>
  <c r="D49" i="1"/>
  <c r="D4" i="8"/>
  <c r="D4" i="12"/>
  <c r="E13" i="20"/>
  <c r="E13" i="24"/>
  <c r="C5" i="12"/>
  <c r="C5" i="8"/>
  <c r="B9" i="24"/>
  <c r="B11" i="24"/>
  <c r="C8" i="24"/>
  <c r="C9" i="24"/>
  <c r="C9" i="20"/>
  <c r="D8" i="20"/>
  <c r="E8" i="20"/>
  <c r="E5" i="10"/>
  <c r="B20" i="18"/>
  <c r="B4" i="20"/>
  <c r="E50" i="1"/>
  <c r="E6" i="8"/>
  <c r="F6" i="8"/>
  <c r="J7" i="4"/>
  <c r="K7" i="4"/>
  <c r="J5" i="4"/>
  <c r="K5" i="4"/>
  <c r="J16" i="4"/>
  <c r="K16" i="4"/>
  <c r="J13" i="4"/>
  <c r="K13" i="4"/>
  <c r="J12" i="4"/>
  <c r="K12" i="4"/>
  <c r="J10" i="4"/>
  <c r="K10" i="4"/>
  <c r="J17" i="4"/>
  <c r="K17" i="4"/>
  <c r="J15" i="4"/>
  <c r="K15" i="4"/>
  <c r="E4" i="8"/>
  <c r="E4" i="12"/>
  <c r="E5" i="15"/>
  <c r="E4" i="15"/>
  <c r="D5" i="15"/>
  <c r="D4" i="15"/>
  <c r="F13" i="20"/>
  <c r="F13" i="24"/>
  <c r="D5" i="8"/>
  <c r="D5" i="12"/>
  <c r="C10" i="20"/>
  <c r="C10" i="24"/>
  <c r="C63" i="7"/>
  <c r="B4" i="24"/>
  <c r="B14" i="24"/>
  <c r="B24" i="24"/>
  <c r="E8" i="24"/>
  <c r="E9" i="24"/>
  <c r="E9" i="20"/>
  <c r="D8" i="24"/>
  <c r="D9" i="24"/>
  <c r="D9" i="20"/>
  <c r="F5" i="10"/>
  <c r="F50" i="1"/>
  <c r="E49" i="1"/>
  <c r="F8" i="20"/>
  <c r="F9" i="20"/>
  <c r="J11" i="4"/>
  <c r="K11" i="4"/>
  <c r="J6" i="4"/>
  <c r="K6" i="4"/>
  <c r="J8" i="4"/>
  <c r="K8" i="4"/>
  <c r="J21" i="4"/>
  <c r="K21" i="4"/>
  <c r="J19" i="4"/>
  <c r="K19" i="4"/>
  <c r="J14" i="4"/>
  <c r="K14" i="4"/>
  <c r="J18" i="4"/>
  <c r="K18" i="4"/>
  <c r="C17" i="15"/>
  <c r="G5" i="10"/>
  <c r="F4" i="8"/>
  <c r="F4" i="12"/>
  <c r="C11" i="24"/>
  <c r="C11" i="20"/>
  <c r="E5" i="8"/>
  <c r="E5" i="12"/>
  <c r="D10" i="20"/>
  <c r="D10" i="24"/>
  <c r="D63" i="7"/>
  <c r="F8" i="24"/>
  <c r="F9" i="24"/>
  <c r="F49" i="1"/>
  <c r="J20" i="4"/>
  <c r="K20" i="4"/>
  <c r="D17" i="15"/>
  <c r="F5" i="15"/>
  <c r="F4" i="15"/>
  <c r="D11" i="24"/>
  <c r="D14" i="24"/>
  <c r="D24" i="24"/>
  <c r="D11" i="20"/>
  <c r="F5" i="8"/>
  <c r="F5" i="12"/>
  <c r="C14" i="20"/>
  <c r="C24" i="20"/>
  <c r="C4" i="20"/>
  <c r="E10" i="20"/>
  <c r="E10" i="24"/>
  <c r="E63" i="7"/>
  <c r="C14" i="24"/>
  <c r="C24" i="24"/>
  <c r="C4" i="24"/>
  <c r="E17" i="15"/>
  <c r="D4" i="20"/>
  <c r="D14" i="20"/>
  <c r="D4" i="24"/>
  <c r="E11" i="24"/>
  <c r="E11" i="20"/>
  <c r="F63" i="7"/>
  <c r="F10" i="20"/>
  <c r="F10" i="24"/>
  <c r="F17" i="15"/>
  <c r="F11" i="24"/>
  <c r="F11" i="20"/>
  <c r="D24" i="20"/>
  <c r="E14" i="20"/>
  <c r="E4" i="20"/>
  <c r="E14" i="24"/>
  <c r="E4" i="24"/>
  <c r="E24" i="20"/>
  <c r="F14" i="20"/>
  <c r="F4" i="20"/>
  <c r="F14" i="24"/>
  <c r="F4" i="24"/>
  <c r="E24" i="24"/>
  <c r="F24" i="24"/>
  <c r="F24" i="20"/>
  <c r="F4" i="4"/>
  <c r="G4" i="4"/>
  <c r="G22" i="4"/>
  <c r="E22" i="3"/>
  <c r="B9" i="5"/>
  <c r="E22" i="4"/>
  <c r="F22" i="4"/>
  <c r="C9" i="8"/>
  <c r="B15" i="15"/>
  <c r="B14" i="5"/>
  <c r="B15" i="20"/>
  <c r="B69" i="7"/>
  <c r="B9" i="8"/>
  <c r="D69" i="7"/>
  <c r="D9" i="8"/>
  <c r="D15" i="20"/>
  <c r="C7" i="5"/>
  <c r="C6" i="5"/>
  <c r="C9" i="10"/>
  <c r="D9" i="10"/>
  <c r="E9" i="10"/>
  <c r="C4" i="5"/>
  <c r="B8" i="5"/>
  <c r="C5" i="5"/>
  <c r="C9" i="5"/>
  <c r="H4" i="4"/>
  <c r="C69" i="7"/>
  <c r="C15" i="20"/>
  <c r="C15" i="24"/>
  <c r="C16" i="24"/>
  <c r="B9" i="18"/>
  <c r="B16" i="5"/>
  <c r="C14" i="5"/>
  <c r="C8" i="5"/>
  <c r="B40" i="5"/>
  <c r="D9" i="23"/>
  <c r="B10" i="15"/>
  <c r="B4" i="15"/>
  <c r="B16" i="18"/>
  <c r="H22" i="4"/>
  <c r="I4" i="4"/>
  <c r="I22" i="4"/>
  <c r="B16" i="20"/>
  <c r="B15" i="24"/>
  <c r="B16" i="24"/>
  <c r="F9" i="10"/>
  <c r="G9" i="10"/>
  <c r="B24" i="18"/>
  <c r="D15" i="24"/>
  <c r="D16" i="24"/>
  <c r="D16" i="20"/>
  <c r="C16" i="20"/>
  <c r="J4" i="4"/>
  <c r="K4" i="4"/>
  <c r="K22" i="4"/>
  <c r="G12" i="15"/>
  <c r="G11" i="15"/>
  <c r="G4" i="15"/>
  <c r="G20" i="15"/>
  <c r="B8" i="18"/>
  <c r="C16" i="5"/>
  <c r="C15" i="5"/>
  <c r="J22" i="4"/>
  <c r="B34" i="24"/>
  <c r="E15" i="23"/>
  <c r="D12" i="23"/>
  <c r="B34" i="20"/>
  <c r="B27" i="20"/>
  <c r="B27" i="24"/>
  <c r="E9" i="8"/>
  <c r="E15" i="20"/>
  <c r="E69" i="7"/>
  <c r="C30" i="5"/>
  <c r="C31" i="5"/>
  <c r="C27" i="5"/>
  <c r="C37" i="5"/>
  <c r="C34" i="5"/>
  <c r="C36" i="5"/>
  <c r="C33" i="5"/>
  <c r="C29" i="5"/>
  <c r="C23" i="5"/>
  <c r="C21" i="5"/>
  <c r="C32" i="5"/>
  <c r="C22" i="5"/>
  <c r="C28" i="5"/>
  <c r="C24" i="5"/>
  <c r="C26" i="5"/>
  <c r="C38" i="5"/>
  <c r="C39" i="5"/>
  <c r="C35" i="5"/>
  <c r="C25" i="5"/>
  <c r="B42" i="5"/>
  <c r="C40" i="5"/>
  <c r="F9" i="8"/>
  <c r="F15" i="20"/>
  <c r="F69" i="7"/>
  <c r="F15" i="24"/>
  <c r="F16" i="24"/>
  <c r="F16" i="20"/>
  <c r="E16" i="20"/>
  <c r="E15" i="24"/>
  <c r="E16" i="24"/>
  <c r="G15" i="23"/>
  <c r="F15" i="23"/>
  <c r="H15" i="23"/>
  <c r="E16" i="23"/>
  <c r="F16" i="23"/>
  <c r="G16" i="23"/>
  <c r="H16" i="23"/>
  <c r="E17" i="23"/>
  <c r="G17" i="23"/>
  <c r="F17" i="23"/>
  <c r="E18" i="23"/>
  <c r="H17" i="23"/>
  <c r="G18" i="23"/>
  <c r="F18" i="23"/>
  <c r="E19" i="23"/>
  <c r="H18" i="23"/>
  <c r="F19" i="23"/>
  <c r="G19" i="23"/>
  <c r="E20" i="23"/>
  <c r="H19" i="23"/>
  <c r="F20" i="23"/>
  <c r="G20" i="23"/>
  <c r="E21" i="23"/>
  <c r="H20" i="23"/>
  <c r="G21" i="23"/>
  <c r="F21" i="23"/>
  <c r="E22" i="23"/>
  <c r="H21" i="23"/>
  <c r="G22" i="23"/>
  <c r="F22" i="23"/>
  <c r="E23" i="23"/>
  <c r="H22" i="23"/>
  <c r="G23" i="23"/>
  <c r="F23" i="23"/>
  <c r="E24" i="23"/>
  <c r="H23" i="23"/>
  <c r="G24" i="23"/>
  <c r="F24" i="23"/>
  <c r="E25" i="23"/>
  <c r="H24" i="23"/>
  <c r="G25" i="23"/>
  <c r="F25" i="23"/>
  <c r="E26" i="23"/>
  <c r="H25" i="23"/>
  <c r="F26" i="23"/>
  <c r="G26" i="23"/>
  <c r="L15" i="23"/>
  <c r="B33" i="22"/>
  <c r="E27" i="23"/>
  <c r="H26" i="23"/>
  <c r="M15" i="23"/>
  <c r="B18" i="15"/>
  <c r="K15" i="23"/>
  <c r="B32" i="22"/>
  <c r="G27" i="23"/>
  <c r="F27" i="23"/>
  <c r="B32" i="24"/>
  <c r="B34" i="22"/>
  <c r="B32" i="20"/>
  <c r="B31" i="24"/>
  <c r="B31" i="20"/>
  <c r="B17" i="20"/>
  <c r="B18" i="20"/>
  <c r="B19" i="20"/>
  <c r="B17" i="24"/>
  <c r="B18" i="24"/>
  <c r="B19" i="24"/>
  <c r="B10" i="8"/>
  <c r="B72" i="7"/>
  <c r="B38" i="20"/>
  <c r="B39" i="20"/>
  <c r="B7" i="13"/>
  <c r="B11" i="13"/>
  <c r="B10" i="13"/>
  <c r="B6" i="13"/>
  <c r="B8" i="13"/>
  <c r="B12" i="13"/>
  <c r="B13" i="13"/>
  <c r="B5" i="13"/>
  <c r="B9" i="13"/>
  <c r="B20" i="20"/>
  <c r="B29" i="20"/>
  <c r="B30" i="20"/>
  <c r="B33" i="20"/>
  <c r="B36" i="20"/>
  <c r="B6" i="12"/>
  <c r="B7" i="12"/>
  <c r="B11" i="8"/>
  <c r="B38" i="24"/>
  <c r="B39" i="24"/>
  <c r="E28" i="23"/>
  <c r="H27" i="23"/>
  <c r="B20" i="24"/>
  <c r="B29" i="24"/>
  <c r="B30" i="24"/>
  <c r="B33" i="24"/>
  <c r="B36" i="24"/>
  <c r="B21" i="24"/>
  <c r="G28" i="23"/>
  <c r="F28" i="23"/>
  <c r="B21" i="20"/>
  <c r="C4" i="10"/>
  <c r="B12" i="8"/>
  <c r="F11" i="25"/>
  <c r="F17" i="25"/>
  <c r="F12" i="25"/>
  <c r="F18" i="25"/>
  <c r="F15" i="25"/>
  <c r="F13" i="25"/>
  <c r="F19" i="25"/>
  <c r="F10" i="25"/>
  <c r="F16" i="25"/>
  <c r="F8" i="25"/>
  <c r="F14" i="25"/>
  <c r="E29" i="23"/>
  <c r="H28" i="23"/>
  <c r="C11" i="10"/>
  <c r="C6" i="10"/>
  <c r="C7" i="10"/>
  <c r="C8" i="10"/>
  <c r="B4" i="13"/>
  <c r="C10" i="10"/>
  <c r="G29" i="23"/>
  <c r="F29" i="23"/>
  <c r="F20" i="25"/>
  <c r="F21" i="25"/>
  <c r="F22" i="25"/>
  <c r="E30" i="23"/>
  <c r="H29" i="23"/>
  <c r="G30" i="23"/>
  <c r="F30" i="23"/>
  <c r="B19" i="15"/>
  <c r="B14" i="15"/>
  <c r="B20" i="15"/>
  <c r="B21" i="15"/>
  <c r="B13" i="8"/>
  <c r="B14" i="8"/>
  <c r="F23" i="25"/>
  <c r="E31" i="23"/>
  <c r="H30" i="23"/>
  <c r="F31" i="23"/>
  <c r="G31" i="23"/>
  <c r="E32" i="23"/>
  <c r="H31" i="23"/>
  <c r="F32" i="23"/>
  <c r="G32" i="23"/>
  <c r="E33" i="23"/>
  <c r="H32" i="23"/>
  <c r="F33" i="23"/>
  <c r="G33" i="23"/>
  <c r="E34" i="23"/>
  <c r="H33" i="23"/>
  <c r="F34" i="23"/>
  <c r="G34" i="23"/>
  <c r="E35" i="23"/>
  <c r="H34" i="23"/>
  <c r="G35" i="23"/>
  <c r="F35" i="23"/>
  <c r="E36" i="23"/>
  <c r="H35" i="23"/>
  <c r="F36" i="23"/>
  <c r="G36" i="23"/>
  <c r="E37" i="23"/>
  <c r="H36" i="23"/>
  <c r="G37" i="23"/>
  <c r="F37" i="23"/>
  <c r="E38" i="23"/>
  <c r="H37" i="23"/>
  <c r="F38" i="23"/>
  <c r="G38" i="23"/>
  <c r="L16" i="23"/>
  <c r="C33" i="22"/>
  <c r="E39" i="23"/>
  <c r="H38" i="23"/>
  <c r="M16" i="23"/>
  <c r="C18" i="15"/>
  <c r="C32" i="22"/>
  <c r="K16" i="23"/>
  <c r="C31" i="20"/>
  <c r="C17" i="20"/>
  <c r="C18" i="20"/>
  <c r="C19" i="20"/>
  <c r="C17" i="24"/>
  <c r="C18" i="24"/>
  <c r="C19" i="24"/>
  <c r="C31" i="24"/>
  <c r="F39" i="23"/>
  <c r="G39" i="23"/>
  <c r="C32" i="20"/>
  <c r="C32" i="24"/>
  <c r="C34" i="22"/>
  <c r="C10" i="8"/>
  <c r="C72" i="7"/>
  <c r="C73" i="7"/>
  <c r="C20" i="24"/>
  <c r="C29" i="24"/>
  <c r="C30" i="24"/>
  <c r="C33" i="24"/>
  <c r="C36" i="24"/>
  <c r="C38" i="24"/>
  <c r="C39" i="24"/>
  <c r="C10" i="13"/>
  <c r="C13" i="13"/>
  <c r="C9" i="13"/>
  <c r="C8" i="13"/>
  <c r="C7" i="13"/>
  <c r="C5" i="13"/>
  <c r="C6" i="13"/>
  <c r="G5" i="25"/>
  <c r="C12" i="13"/>
  <c r="C11" i="13"/>
  <c r="C11" i="8"/>
  <c r="C6" i="12"/>
  <c r="C7" i="12"/>
  <c r="C20" i="20"/>
  <c r="C29" i="20"/>
  <c r="C30" i="20"/>
  <c r="C33" i="20"/>
  <c r="C36" i="20"/>
  <c r="E40" i="23"/>
  <c r="H39" i="23"/>
  <c r="C38" i="20"/>
  <c r="C39" i="20"/>
  <c r="C21" i="24"/>
  <c r="C21" i="20"/>
  <c r="G40" i="23"/>
  <c r="F40" i="23"/>
  <c r="E41" i="23"/>
  <c r="C12" i="8"/>
  <c r="D4" i="10"/>
  <c r="G7" i="25"/>
  <c r="G41" i="23"/>
  <c r="F41" i="23"/>
  <c r="D7" i="10"/>
  <c r="D10" i="10"/>
  <c r="C4" i="13"/>
  <c r="D11" i="10"/>
  <c r="D6" i="10"/>
  <c r="D8" i="10"/>
  <c r="H40" i="23"/>
  <c r="G11" i="25"/>
  <c r="G17" i="25"/>
  <c r="G10" i="25"/>
  <c r="G16" i="25"/>
  <c r="G13" i="25"/>
  <c r="G19" i="25"/>
  <c r="G9" i="25"/>
  <c r="G15" i="25"/>
  <c r="G8" i="25"/>
  <c r="G14" i="25"/>
  <c r="G12" i="25"/>
  <c r="G18" i="25"/>
  <c r="G20" i="25"/>
  <c r="G21" i="25"/>
  <c r="G22" i="25"/>
  <c r="E42" i="23"/>
  <c r="H41" i="23"/>
  <c r="G42" i="23"/>
  <c r="F42" i="23"/>
  <c r="C13" i="8"/>
  <c r="C14" i="8"/>
  <c r="C19" i="15"/>
  <c r="C14" i="15"/>
  <c r="C20" i="15"/>
  <c r="C21" i="15"/>
  <c r="G23" i="25"/>
  <c r="E43" i="23"/>
  <c r="H42" i="23"/>
  <c r="F43" i="23"/>
  <c r="G43" i="23"/>
  <c r="E44" i="23"/>
  <c r="H43" i="23"/>
  <c r="G44" i="23"/>
  <c r="F44" i="23"/>
  <c r="E45" i="23"/>
  <c r="G45" i="23"/>
  <c r="F45" i="23"/>
  <c r="H44" i="23"/>
  <c r="E46" i="23"/>
  <c r="H45" i="23"/>
  <c r="G46" i="23"/>
  <c r="F46" i="23"/>
  <c r="E47" i="23"/>
  <c r="H46" i="23"/>
  <c r="G47" i="23"/>
  <c r="F47" i="23"/>
  <c r="H47" i="23"/>
  <c r="E48" i="23"/>
  <c r="G48" i="23"/>
  <c r="F48" i="23"/>
  <c r="E49" i="23"/>
  <c r="F49" i="23"/>
  <c r="E50" i="23"/>
  <c r="H48" i="23"/>
  <c r="G49" i="23"/>
  <c r="H49" i="23"/>
  <c r="F50" i="23"/>
  <c r="E51" i="23"/>
  <c r="G50" i="23"/>
  <c r="G51" i="23"/>
  <c r="F51" i="23"/>
  <c r="L17" i="23"/>
  <c r="D33" i="22"/>
  <c r="H50" i="23"/>
  <c r="M17" i="23"/>
  <c r="D18" i="15"/>
  <c r="K17" i="23"/>
  <c r="D32" i="22"/>
  <c r="D32" i="24"/>
  <c r="D34" i="22"/>
  <c r="D32" i="20"/>
  <c r="D72" i="7"/>
  <c r="D73" i="7"/>
  <c r="D10" i="8"/>
  <c r="H51" i="23"/>
  <c r="D31" i="24"/>
  <c r="D17" i="24"/>
  <c r="D18" i="24"/>
  <c r="D19" i="24"/>
  <c r="D17" i="20"/>
  <c r="D18" i="20"/>
  <c r="D19" i="20"/>
  <c r="D31" i="20"/>
  <c r="E52" i="23"/>
  <c r="D38" i="24"/>
  <c r="D39" i="24"/>
  <c r="G52" i="23"/>
  <c r="F52" i="23"/>
  <c r="E53" i="23"/>
  <c r="D20" i="24"/>
  <c r="D29" i="24"/>
  <c r="D30" i="24"/>
  <c r="D33" i="24"/>
  <c r="D36" i="24"/>
  <c r="D12" i="13"/>
  <c r="D5" i="13"/>
  <c r="D11" i="13"/>
  <c r="D8" i="13"/>
  <c r="D13" i="13"/>
  <c r="D6" i="13"/>
  <c r="D10" i="13"/>
  <c r="D9" i="13"/>
  <c r="D7" i="13"/>
  <c r="H5" i="25"/>
  <c r="H7" i="25"/>
  <c r="D38" i="20"/>
  <c r="D39" i="20"/>
  <c r="D20" i="20"/>
  <c r="D29" i="20"/>
  <c r="D30" i="20"/>
  <c r="D33" i="20"/>
  <c r="D36" i="20"/>
  <c r="D11" i="8"/>
  <c r="D6" i="12"/>
  <c r="D7" i="12"/>
  <c r="B27" i="18"/>
  <c r="D21" i="24"/>
  <c r="D12" i="8"/>
  <c r="E4" i="10"/>
  <c r="B19" i="18"/>
  <c r="F53" i="23"/>
  <c r="G53" i="23"/>
  <c r="D21" i="20"/>
  <c r="H52" i="23"/>
  <c r="H13" i="25"/>
  <c r="H19" i="25"/>
  <c r="H11" i="25"/>
  <c r="H17" i="25"/>
  <c r="H10" i="25"/>
  <c r="H16" i="25"/>
  <c r="H9" i="25"/>
  <c r="H15" i="25"/>
  <c r="H8" i="25"/>
  <c r="H14" i="25"/>
  <c r="H12" i="25"/>
  <c r="H18" i="25"/>
  <c r="H53" i="23"/>
  <c r="E54" i="23"/>
  <c r="G54" i="23"/>
  <c r="H20" i="25"/>
  <c r="H21" i="25"/>
  <c r="H22" i="25"/>
  <c r="E7" i="10"/>
  <c r="B22" i="18"/>
  <c r="E6" i="10"/>
  <c r="B21" i="18"/>
  <c r="D4" i="13"/>
  <c r="E11" i="10"/>
  <c r="B26" i="18"/>
  <c r="E8" i="10"/>
  <c r="B23" i="18"/>
  <c r="E10" i="10"/>
  <c r="B25" i="18"/>
  <c r="F54" i="23"/>
  <c r="E55" i="23"/>
  <c r="G55" i="23"/>
  <c r="H23" i="25"/>
  <c r="D19" i="15"/>
  <c r="D14" i="15"/>
  <c r="D20" i="15"/>
  <c r="D21" i="15"/>
  <c r="D13" i="8"/>
  <c r="D14" i="8"/>
  <c r="H54" i="23"/>
  <c r="F55" i="23"/>
  <c r="E56" i="23"/>
  <c r="G56" i="23"/>
  <c r="F56" i="23"/>
  <c r="E57" i="23"/>
  <c r="F57" i="23"/>
  <c r="H55" i="23"/>
  <c r="G57" i="23"/>
  <c r="H57" i="23"/>
  <c r="H56" i="23"/>
  <c r="E58" i="23"/>
  <c r="F58" i="23"/>
  <c r="G58" i="23"/>
  <c r="H58" i="23"/>
  <c r="E59" i="23"/>
  <c r="G59" i="23"/>
  <c r="F59" i="23"/>
  <c r="E60" i="23"/>
  <c r="F60" i="23"/>
  <c r="H59" i="23"/>
  <c r="E61" i="23"/>
  <c r="G61" i="23"/>
  <c r="G60" i="23"/>
  <c r="H60" i="23"/>
  <c r="F61" i="23"/>
  <c r="H61" i="23"/>
  <c r="E62" i="23"/>
  <c r="G62" i="23"/>
  <c r="F62" i="23"/>
  <c r="E63" i="23"/>
  <c r="F63" i="23"/>
  <c r="E64" i="23"/>
  <c r="E32" i="22"/>
  <c r="K18" i="23"/>
  <c r="E33" i="22"/>
  <c r="L18" i="23"/>
  <c r="H62" i="23"/>
  <c r="M18" i="23"/>
  <c r="E18" i="15"/>
  <c r="G63" i="23"/>
  <c r="H63" i="23"/>
  <c r="E17" i="24"/>
  <c r="E18" i="24"/>
  <c r="E19" i="24"/>
  <c r="E20" i="24"/>
  <c r="E29" i="24"/>
  <c r="E30" i="24"/>
  <c r="E17" i="20"/>
  <c r="E18" i="20"/>
  <c r="E19" i="20"/>
  <c r="E31" i="24"/>
  <c r="E31" i="20"/>
  <c r="E34" i="22"/>
  <c r="E32" i="24"/>
  <c r="E32" i="20"/>
  <c r="E10" i="8"/>
  <c r="E72" i="7"/>
  <c r="E73" i="7"/>
  <c r="G64" i="23"/>
  <c r="F64" i="23"/>
  <c r="E21" i="24"/>
  <c r="E38" i="24"/>
  <c r="E39" i="24"/>
  <c r="E11" i="8"/>
  <c r="E6" i="12"/>
  <c r="E7" i="12"/>
  <c r="E38" i="20"/>
  <c r="E39" i="20"/>
  <c r="E20" i="20"/>
  <c r="E29" i="20"/>
  <c r="E30" i="20"/>
  <c r="E33" i="20"/>
  <c r="E36" i="20"/>
  <c r="E8" i="13"/>
  <c r="E10" i="13"/>
  <c r="E6" i="13"/>
  <c r="E13" i="13"/>
  <c r="E11" i="13"/>
  <c r="E5" i="13"/>
  <c r="I5" i="25"/>
  <c r="I7" i="25"/>
  <c r="I12" i="25"/>
  <c r="I18" i="25"/>
  <c r="E9" i="13"/>
  <c r="E12" i="13"/>
  <c r="E7" i="13"/>
  <c r="E33" i="24"/>
  <c r="E36" i="24"/>
  <c r="E65" i="23"/>
  <c r="H64" i="23"/>
  <c r="I13" i="25"/>
  <c r="I19" i="25"/>
  <c r="I9" i="25"/>
  <c r="I15" i="25"/>
  <c r="I10" i="25"/>
  <c r="I16" i="25"/>
  <c r="I11" i="25"/>
  <c r="I17" i="25"/>
  <c r="I8" i="25"/>
  <c r="I14" i="25"/>
  <c r="E21" i="20"/>
  <c r="E12" i="8"/>
  <c r="F4" i="10"/>
  <c r="G65" i="23"/>
  <c r="F65" i="23"/>
  <c r="I20" i="25"/>
  <c r="I21" i="25"/>
  <c r="I22" i="25"/>
  <c r="E13" i="8"/>
  <c r="E14" i="8"/>
  <c r="F10" i="10"/>
  <c r="E4" i="13"/>
  <c r="F11" i="10"/>
  <c r="F8" i="10"/>
  <c r="F7" i="10"/>
  <c r="F6" i="10"/>
  <c r="H65" i="23"/>
  <c r="E66" i="23"/>
  <c r="E19" i="15"/>
  <c r="E14" i="15"/>
  <c r="E20" i="15"/>
  <c r="E21" i="15"/>
  <c r="I23" i="25"/>
  <c r="G66" i="23"/>
  <c r="F66" i="23"/>
  <c r="H66" i="23"/>
  <c r="E67" i="23"/>
  <c r="G67" i="23"/>
  <c r="F67" i="23"/>
  <c r="E68" i="23"/>
  <c r="F68" i="23"/>
  <c r="E69" i="23"/>
  <c r="G68" i="23"/>
  <c r="H67" i="23"/>
  <c r="G69" i="23"/>
  <c r="F69" i="23"/>
  <c r="H68" i="23"/>
  <c r="H69" i="23"/>
  <c r="E70" i="23"/>
  <c r="F70" i="23"/>
  <c r="G70" i="23"/>
  <c r="H70" i="23"/>
  <c r="E71" i="23"/>
  <c r="G71" i="23"/>
  <c r="F71" i="23"/>
  <c r="E72" i="23"/>
  <c r="H71" i="23"/>
  <c r="F72" i="23"/>
  <c r="G72" i="23"/>
  <c r="E73" i="23"/>
  <c r="H72" i="23"/>
  <c r="G73" i="23"/>
  <c r="F73" i="23"/>
  <c r="H73" i="23"/>
  <c r="E74" i="23"/>
  <c r="G74" i="23"/>
  <c r="F74" i="23"/>
  <c r="F75" i="23"/>
  <c r="F32" i="22"/>
  <c r="K19" i="23"/>
  <c r="K20" i="23"/>
  <c r="F33" i="22"/>
  <c r="G75" i="23"/>
  <c r="L19" i="23"/>
  <c r="H74" i="23"/>
  <c r="M19" i="23"/>
  <c r="E75" i="23"/>
  <c r="F31" i="20"/>
  <c r="F31" i="24"/>
  <c r="F17" i="20"/>
  <c r="F18" i="20"/>
  <c r="F19" i="20"/>
  <c r="F17" i="24"/>
  <c r="F18" i="24"/>
  <c r="F19" i="24"/>
  <c r="F18" i="15"/>
  <c r="M20" i="23"/>
  <c r="F10" i="8"/>
  <c r="F72" i="7"/>
  <c r="F73" i="7"/>
  <c r="L20" i="23"/>
  <c r="F32" i="24"/>
  <c r="F38" i="24"/>
  <c r="F39" i="24"/>
  <c r="F32" i="20"/>
  <c r="F34" i="22"/>
  <c r="H75" i="23"/>
  <c r="F38" i="20"/>
  <c r="F39" i="20"/>
  <c r="F6" i="12"/>
  <c r="F7" i="12"/>
  <c r="F11" i="8"/>
  <c r="F10" i="13"/>
  <c r="F5" i="13"/>
  <c r="J5" i="25"/>
  <c r="F11" i="13"/>
  <c r="F7" i="13"/>
  <c r="F13" i="13"/>
  <c r="F12" i="13"/>
  <c r="F9" i="13"/>
  <c r="F6" i="13"/>
  <c r="F8" i="13"/>
  <c r="F20" i="24"/>
  <c r="F29" i="24"/>
  <c r="F30" i="24"/>
  <c r="F33" i="24"/>
  <c r="F36" i="24"/>
  <c r="F20" i="20"/>
  <c r="F29" i="20"/>
  <c r="F30" i="20"/>
  <c r="F33" i="20"/>
  <c r="F36" i="20"/>
  <c r="F21" i="20"/>
  <c r="F21" i="24"/>
  <c r="G4" i="10"/>
  <c r="F12" i="8"/>
  <c r="J7" i="25"/>
  <c r="G6" i="10"/>
  <c r="G7" i="10"/>
  <c r="F4" i="13"/>
  <c r="G10" i="10"/>
  <c r="G11" i="10"/>
  <c r="G8" i="10"/>
  <c r="J9" i="25"/>
  <c r="J15" i="25"/>
  <c r="J13" i="25"/>
  <c r="J19" i="25"/>
  <c r="J11" i="25"/>
  <c r="J17" i="25"/>
  <c r="J8" i="25"/>
  <c r="J14" i="25"/>
  <c r="J12" i="25"/>
  <c r="J18" i="25"/>
  <c r="J10" i="25"/>
  <c r="J16" i="25"/>
  <c r="J20" i="25"/>
  <c r="J21" i="25"/>
  <c r="J22" i="25"/>
  <c r="F13" i="8"/>
  <c r="F14" i="8"/>
  <c r="F19" i="15"/>
  <c r="F14" i="15"/>
  <c r="F20" i="15"/>
  <c r="F21" i="15"/>
  <c r="G21" i="15"/>
  <c r="J23" i="25"/>
</calcChain>
</file>

<file path=xl/sharedStrings.xml><?xml version="1.0" encoding="utf-8"?>
<sst xmlns="http://schemas.openxmlformats.org/spreadsheetml/2006/main" count="634" uniqueCount="336">
  <si>
    <t>Naziv proizvoda, usluge, robe</t>
  </si>
  <si>
    <t>Prva godina</t>
  </si>
  <si>
    <t>Siječanj</t>
  </si>
  <si>
    <t>Veljača</t>
  </si>
  <si>
    <t>Ožujak</t>
  </si>
  <si>
    <t>Travanj</t>
  </si>
  <si>
    <t>Svibanj</t>
  </si>
  <si>
    <t>Lipanj</t>
  </si>
  <si>
    <t>Srpanj</t>
  </si>
  <si>
    <t>Kolovoz</t>
  </si>
  <si>
    <t>Rujan</t>
  </si>
  <si>
    <t>Listopad</t>
  </si>
  <si>
    <t>Studeni</t>
  </si>
  <si>
    <t>Prosinac</t>
  </si>
  <si>
    <t>Ukupno</t>
  </si>
  <si>
    <t>Ukupno:</t>
  </si>
  <si>
    <t>Godina 1</t>
  </si>
  <si>
    <t>Godina 2</t>
  </si>
  <si>
    <t>Godina 3</t>
  </si>
  <si>
    <t>Godina 4</t>
  </si>
  <si>
    <t>Godina 5</t>
  </si>
  <si>
    <t>Ulaganje u osnovna sredstva</t>
  </si>
  <si>
    <t>Opis</t>
  </si>
  <si>
    <t>Iznos</t>
  </si>
  <si>
    <t>Jedinica mjere</t>
  </si>
  <si>
    <t>Količina</t>
  </si>
  <si>
    <t>Ukupni prihod</t>
  </si>
  <si>
    <t>-</t>
  </si>
  <si>
    <t>Naziv osnovnog sredstva</t>
  </si>
  <si>
    <t>Nabavna ili sadašnja vrijednost</t>
  </si>
  <si>
    <t>Godišnji iznos amortizacije</t>
  </si>
  <si>
    <t>Otpis</t>
  </si>
  <si>
    <t>Ostatak vrijednosti</t>
  </si>
  <si>
    <t>Izvor</t>
  </si>
  <si>
    <t>Bespovratna sredstva</t>
  </si>
  <si>
    <t>Kredit</t>
  </si>
  <si>
    <t>Vlastita sredstva</t>
  </si>
  <si>
    <t>Sredstva ostalih ulagača</t>
  </si>
  <si>
    <t>Glavnica</t>
  </si>
  <si>
    <t>Kamate</t>
  </si>
  <si>
    <t>Godina</t>
  </si>
  <si>
    <t>Vrsta troška</t>
  </si>
  <si>
    <t>Materijalni troškovi</t>
  </si>
  <si>
    <t>Troškovi energenata (struja, grijanje)</t>
  </si>
  <si>
    <t>Troškovi ambalaže za pakiranje</t>
  </si>
  <si>
    <t>Materijal za čišćenje</t>
  </si>
  <si>
    <t>Uredski materijal</t>
  </si>
  <si>
    <t>Naziv troška</t>
  </si>
  <si>
    <t>Usluge reklame, promidžbe i sajmova</t>
  </si>
  <si>
    <t>Usluge telefonije</t>
  </si>
  <si>
    <t>Usluge istraživanja tržišta</t>
  </si>
  <si>
    <t>Porez na dobit</t>
  </si>
  <si>
    <t>Troškovi zaposlenih</t>
  </si>
  <si>
    <t>Amortizacija</t>
  </si>
  <si>
    <t>Financijski rashodi (kamate)</t>
  </si>
  <si>
    <t>Ekonomičnost</t>
  </si>
  <si>
    <t>Ostvareni prihod / broj zaposlenih (kn)</t>
  </si>
  <si>
    <t>Ukupna ulaganja/(neto dobit+amortizacija)</t>
  </si>
  <si>
    <t>Obrtna sredstva</t>
  </si>
  <si>
    <t>Troškovi sirovina i materijala</t>
  </si>
  <si>
    <t>Usluge održavanja</t>
  </si>
  <si>
    <t>Prijevozne usluge</t>
  </si>
  <si>
    <t>Zakupnine najamnine</t>
  </si>
  <si>
    <t>Varijabilni trošak</t>
  </si>
  <si>
    <t>Fiksni trošak</t>
  </si>
  <si>
    <t>Točka pokrića (%)</t>
  </si>
  <si>
    <t>Pad prihoda 10%</t>
  </si>
  <si>
    <t>Rast rashoda za 10%</t>
  </si>
  <si>
    <t>Rast rashoda i pad prihoda za 10%</t>
  </si>
  <si>
    <t>Pad prihoda 5%</t>
  </si>
  <si>
    <t>Rast rashoda za 5%</t>
  </si>
  <si>
    <t>Rast rashoda i pad prihoda za 5%</t>
  </si>
  <si>
    <t>Pad prihoda 15%</t>
  </si>
  <si>
    <t>Rast rashoda za 15%</t>
  </si>
  <si>
    <t>Rast rashoda i pad prihoda za 15%</t>
  </si>
  <si>
    <t>Događaj</t>
  </si>
  <si>
    <t>Ukupni primici</t>
  </si>
  <si>
    <t>Imovina</t>
  </si>
  <si>
    <t>Ukupni izdaci</t>
  </si>
  <si>
    <t>Ulaganje u obrtna sredstva</t>
  </si>
  <si>
    <t>Neto primici</t>
  </si>
  <si>
    <t>Kumulativ neto primitaka</t>
  </si>
  <si>
    <t>Troškovi rezervnih dijelova</t>
  </si>
  <si>
    <t>Troškovi liječničkih pregleda radnika</t>
  </si>
  <si>
    <t>Proizvodne usluge (kooperacija)</t>
  </si>
  <si>
    <t>Intelektualne (računovodstvene, pravne.)</t>
  </si>
  <si>
    <t>Komunalne usluge (odvoz smeća, voda.)</t>
  </si>
  <si>
    <t>a) Osnovna sredstva</t>
  </si>
  <si>
    <t>b) Obrtna sredstva</t>
  </si>
  <si>
    <t>Ostatak projekta</t>
  </si>
  <si>
    <t>Crveno polje - nepovoljan rezultat</t>
  </si>
  <si>
    <t>Ostali rashodi</t>
  </si>
  <si>
    <t>Vanjske usluge</t>
  </si>
  <si>
    <t>Rashodi</t>
  </si>
  <si>
    <t>Sadržaj</t>
  </si>
  <si>
    <t>List</t>
  </si>
  <si>
    <t>Naslov lista</t>
  </si>
  <si>
    <t>Osnovna sredstva</t>
  </si>
  <si>
    <t>Udio (%)</t>
  </si>
  <si>
    <t>A) Materijalni troškovi</t>
  </si>
  <si>
    <t>B) Usluge</t>
  </si>
  <si>
    <t>C) Ostali rashodi</t>
  </si>
  <si>
    <t>Ukupni prihodi/Ukupni rashodi</t>
  </si>
  <si>
    <t>Produktivnost</t>
  </si>
  <si>
    <t>Rentabilnost ukupnih ulaganja</t>
  </si>
  <si>
    <t>Rentabilnost vlastitih sredstava</t>
  </si>
  <si>
    <t>Vrijeme povrata ulaganja</t>
  </si>
  <si>
    <t>Vlastito sudjelovanje</t>
  </si>
  <si>
    <t>Vlastita sredstva/ukupno ulaganje</t>
  </si>
  <si>
    <t>6. korak - Angažiranje zaposlenih (broj mjeseci u godini)</t>
  </si>
  <si>
    <t>10. korak - Obračun amortizacije</t>
  </si>
  <si>
    <t>Pokazatelj</t>
  </si>
  <si>
    <t>Izračun</t>
  </si>
  <si>
    <t>Svjetlija nijansa - bolji pokazatelj</t>
  </si>
  <si>
    <t>Očekivani efekti ulaganja</t>
  </si>
  <si>
    <t>Reprezentativna godina</t>
  </si>
  <si>
    <t>Točka pokrića</t>
  </si>
  <si>
    <t>Prosječni mjesečni trošak bruto II plaće</t>
  </si>
  <si>
    <t>Ukupno planirani mjeseci rada zaposlenih</t>
  </si>
  <si>
    <t>Vijek trajanja*</t>
  </si>
  <si>
    <t xml:space="preserve">Opis </t>
  </si>
  <si>
    <t>Udio(%)</t>
  </si>
  <si>
    <t>Referentna vrijednost</t>
  </si>
  <si>
    <t>Veća od 1</t>
  </si>
  <si>
    <t>Što veća</t>
  </si>
  <si>
    <t>Veća od 0</t>
  </si>
  <si>
    <t>Veće od 0,5</t>
  </si>
  <si>
    <t>Manje od 5</t>
  </si>
  <si>
    <t>Veće od 3</t>
  </si>
  <si>
    <t>Dinamički pokazatelj učinkovitosti poslovanja projekta je izračun praga rentabilnosti (točka pokrića).</t>
  </si>
  <si>
    <t>Analiza točke pokrića proučava odnos između troškova, prihoda i količine pri čemu se utvrđuje kako troškovi i prihodi reagiraju na promjenu poslovne aktivnosti.</t>
  </si>
  <si>
    <t xml:space="preserve">Amortizacija je postupno umanjivanje vrijednosti imovine poduzeća, a obračunava se godišnje prema zakonom predviđenim postupkom. </t>
  </si>
  <si>
    <t>.</t>
  </si>
  <si>
    <t>Kontrolni broj*</t>
  </si>
  <si>
    <t>Upute za ispunjavanje listova</t>
  </si>
  <si>
    <t>Izvori financiranja</t>
  </si>
  <si>
    <t>Upute za ispunjavanje tablice (listova)</t>
  </si>
  <si>
    <t xml:space="preserve">Polja sive boje su predviđena za unošenje numeričkih vrijednosti </t>
  </si>
  <si>
    <t>Polja plave boje su predviđena za upisivanje pojmova</t>
  </si>
  <si>
    <t>Preostala (bijela) polja u tablici biti će popunjena automatskim prijenosom podataka putem zadanih formula</t>
  </si>
  <si>
    <t>Cijene je potrebno izraziti bez PDV-a</t>
  </si>
  <si>
    <t>Napomena:</t>
  </si>
  <si>
    <t>Osnovna sredstva obuhvaćaju poslovnu imovinu, materijalnu i nematerijalnu, koja se u poslovnom procesu koristi (troši) duže od godinu dana.</t>
  </si>
  <si>
    <t>Obrtna sredstva predstavljaju dio poslovnih sredstava koja se u jednom ciklusu u cijelosti utroše i svu svoju vrijednost prenose na nov proizvod.</t>
  </si>
  <si>
    <t>Sve numeričke vrijednosti izražavati bez decimala (cijeli broj bez točke i zareza)</t>
  </si>
  <si>
    <t>Financijski tok treba prikazati likvidnost projekta, što znači da kumulativ neto primitaka mora biti pozitivan u svim godinama trajanja projekta, u suprotnom projekt ne može podmiriti svoje dugove i nije prihvatljiv.</t>
  </si>
  <si>
    <t>Cijena</t>
  </si>
  <si>
    <t>1. korak - Prodaja u količinama</t>
  </si>
  <si>
    <t>2. korak -  Cijene</t>
  </si>
  <si>
    <t>3. korak -  Formiranje prihoda u prvoj godini</t>
  </si>
  <si>
    <t>4. korak - Projekcija prihoda po godinama*</t>
  </si>
  <si>
    <t>Stopa rasta prihoda u odnosu na prethodnu godinu</t>
  </si>
  <si>
    <t>5. korak - Broj zaposlenih</t>
  </si>
  <si>
    <t>7. korak - Prosječni mjesečni trošak bruto II plaće</t>
  </si>
  <si>
    <t>8. korak - Troškovi zaposlenih</t>
  </si>
  <si>
    <t>Napomena</t>
  </si>
  <si>
    <t>Objašnjenje</t>
  </si>
  <si>
    <t>Unijeti mjesečni iznos troškova.</t>
  </si>
  <si>
    <t>Unijeti procijenjenu godišnju stopu rasta prihoda.</t>
  </si>
  <si>
    <t>Prosječni mjesečni trošak bruto II plaće je sveukupni trošak plaće (uključena sva davanja prema državi).</t>
  </si>
  <si>
    <t>Vijek trajanja unositi kao cijele godine.</t>
  </si>
  <si>
    <t>12. korak - Izvori financiranja</t>
  </si>
  <si>
    <t>13. korak - Struktura ulaganja u osnovna i obrtna sredstva</t>
  </si>
  <si>
    <t>14. korak - Podaci o upotrebi kreditnih sredstava</t>
  </si>
  <si>
    <t>*Kontrolni broj mora biti 0.</t>
  </si>
  <si>
    <t>16. korak - Plan otplate kredita</t>
  </si>
  <si>
    <t>17. korak - Rekapitulacija otplate kredita po godinama</t>
  </si>
  <si>
    <t>18. korak - Projekcija troškova poslovanja bez troškova zaposlenih i troškova amortizacije za prvu godinu</t>
  </si>
  <si>
    <t>19. korak - Projekcija troškova poslovanja bez troškova zaposlenih i troškova amortizacije po godinama</t>
  </si>
  <si>
    <t>20. korak - Projekcija ukupnih rashoda</t>
  </si>
  <si>
    <t>Ukupno (A+B+C)</t>
  </si>
  <si>
    <t>23. korak - Financijski tok</t>
  </si>
  <si>
    <t>Ako su neto primici veći od nule, projekt je likvidan; ako su jednaki nuli projekt je na granici likvidnosti,
a ako su manji od nule, projekt je nelikvidan.</t>
  </si>
  <si>
    <t>Objašnjenja</t>
  </si>
  <si>
    <t>25. korak - Točka pokrića</t>
  </si>
  <si>
    <t>Ako je točka pokrića veća od 100, projekt nije prihvatljiv jer se poslovanjem ne ostvaruju dostatni prihodi koji će pokriti ukupne troškove poslovanja.</t>
  </si>
  <si>
    <t>Tablica prikazuje ponašanje dobiti nakon  oporezivanja ovisno o intenzitetu pada ili rasta rashoda u navedenim postotcima.</t>
  </si>
  <si>
    <t>Trenutni broj zaposlenih</t>
  </si>
  <si>
    <t>Plavi brojevi predstavljaju hipervezu koja klikom vodi na listove dokumenta.</t>
  </si>
  <si>
    <t>Popunjene tablice potrebno je prebaciti na za to predviđena mjesta u word dokument "Upute za pisanje poslovnog plana" koristeći naredbe "copy", "paste as picture" / "kopiraj", "zalijepi kao sliku"</t>
  </si>
  <si>
    <t>9. korak - Ulaganja u osnovna sredstva</t>
  </si>
  <si>
    <t>11. korak - Ulaganja u obrtna sredstva</t>
  </si>
  <si>
    <t>26. korak - Analiza osjetljivost</t>
  </si>
  <si>
    <t>27. korak - Sažetak poslovne ideje</t>
  </si>
  <si>
    <t xml:space="preserve">Naziv poduzetnika </t>
  </si>
  <si>
    <t>Opis ulaganja</t>
  </si>
  <si>
    <t>Cilj ulaganja</t>
  </si>
  <si>
    <t>Ukupna vrijednost ulaganja</t>
  </si>
  <si>
    <t>Lokacija (grad) poslovnog pothvata</t>
  </si>
  <si>
    <t>24. korak - Pokazatelji uspješnosti poslovanja</t>
  </si>
  <si>
    <t>Izračunata vrijednost pokazatelja (točka pokrića u %) od npr. 85% znači da u poslovanju možemo smanjiti količinsku realizaciju za 15% uz ostvarene planirane cijene ili uz realizaciju planiranih količina usluga nižim cijenama za 15% a da dobitak projekta bude na nuli (100% - 85%=15%).</t>
  </si>
  <si>
    <t>Vrijednost</t>
  </si>
  <si>
    <t>Manje od 100</t>
  </si>
  <si>
    <t xml:space="preserve">Naziv radnog mjesta </t>
  </si>
  <si>
    <t>Ostatak</t>
  </si>
  <si>
    <t>Korak - Prodaja u količinama</t>
  </si>
  <si>
    <t>Korak - Cijene</t>
  </si>
  <si>
    <t>Korak - Formiranje prihoda u prvoj godini</t>
  </si>
  <si>
    <t>Korak - Projekcija prihoda po godinama</t>
  </si>
  <si>
    <t>Korak - Broj zaposlenih</t>
  </si>
  <si>
    <t>Korak - Angažiranje zaposlenih (broj mjeseci u godini)</t>
  </si>
  <si>
    <t>Korak - Prosječni mjesečni trošak bruto II plaće</t>
  </si>
  <si>
    <t>Korak - Troškovi zaposlenih</t>
  </si>
  <si>
    <t>Korak - Ulaganja u osnovna sredstva</t>
  </si>
  <si>
    <t>Korak - Obračun amortizacije</t>
  </si>
  <si>
    <t>Korak - Ulaganja u obrtna sredstva</t>
  </si>
  <si>
    <t>Korak - Izvori financiranja</t>
  </si>
  <si>
    <t>Korak - Struktura ulaganja u osnovna i obrtna sredstva</t>
  </si>
  <si>
    <t>Korak - Podaci o upotrebi kreditnih sredstava</t>
  </si>
  <si>
    <t>Korak - Kreditni uvjeti</t>
  </si>
  <si>
    <t>Korak - Plan otplate kredita</t>
  </si>
  <si>
    <t>Korak - Rekapitulacija otplate kredita po godinama</t>
  </si>
  <si>
    <t>Korak - Projekcija troškova poslovanja bez troškova zaposlenih i troškova amortizacije za prvu godinu</t>
  </si>
  <si>
    <t>Korak - Projekcija troškova poslovanja bez troškova zaposlenih i troškova amortizacije po godinama</t>
  </si>
  <si>
    <t>Korak - Projekcija ukupnih rashoda</t>
  </si>
  <si>
    <t>Korak - Izračun poreza na dobit</t>
  </si>
  <si>
    <t>Korak - Račun dobiti i gubitka</t>
  </si>
  <si>
    <t>Korak - Financijski tok</t>
  </si>
  <si>
    <t>Korak - Pokazatelji uspješnosti poslovanja</t>
  </si>
  <si>
    <t>Korak - Točka pokrića</t>
  </si>
  <si>
    <t>Korak - Analiza osjetljivost</t>
  </si>
  <si>
    <t>Korak - Sažetak poslovne ideje</t>
  </si>
  <si>
    <t>Iznos povećanja prihoda u odnosu na prethodnu godinu</t>
  </si>
  <si>
    <t>Prihodi od prodaje</t>
  </si>
  <si>
    <t>Zaposlenici</t>
  </si>
  <si>
    <t>Kredit i otplatni plan</t>
  </si>
  <si>
    <t>Rashodi poslovanja</t>
  </si>
  <si>
    <t>Pretpostavke</t>
  </si>
  <si>
    <t>Marža bruto dobiti (%)</t>
  </si>
  <si>
    <t>Porast prihoda od osnovne djelatnosti u odnosu na pret. godinu (%)</t>
  </si>
  <si>
    <t>Projekcija R DiG</t>
  </si>
  <si>
    <t>3. Bruto dobit</t>
  </si>
  <si>
    <t>Troškovi osoblja</t>
  </si>
  <si>
    <t>Ostali troškovi</t>
  </si>
  <si>
    <t>4. EBITDA</t>
  </si>
  <si>
    <t>5. EBIT</t>
  </si>
  <si>
    <t>Financijski rashodi</t>
  </si>
  <si>
    <t>6. Dobit iz redovnih aktivnosti</t>
  </si>
  <si>
    <t>Projekcija primarnih izvora otplate</t>
  </si>
  <si>
    <t>EBITDA</t>
  </si>
  <si>
    <t>otplata kamate za postojeća zaduženja</t>
  </si>
  <si>
    <t>otplata glavnice za postojeća zaduženja</t>
  </si>
  <si>
    <t>izvanredne potrebe za obrtnim kapitalom</t>
  </si>
  <si>
    <t>CAPEX (ulaganje u kapitalna sredstva)</t>
  </si>
  <si>
    <t>Porez</t>
  </si>
  <si>
    <t>Slobodan novčani tijek</t>
  </si>
  <si>
    <t>Servis kamate po traženom kreditu</t>
  </si>
  <si>
    <t>Servis glavnice po traženom kreditu</t>
  </si>
  <si>
    <t>Višak (manjak)</t>
  </si>
  <si>
    <t>Plasman kredita</t>
  </si>
  <si>
    <t>Vlastito učešće</t>
  </si>
  <si>
    <t>DSCR</t>
  </si>
  <si>
    <t>Kontakt za slučaj da zapnete u koracima…</t>
  </si>
  <si>
    <t>Ivana (Rijeka)  +385 72 37 55 89</t>
  </si>
  <si>
    <t>Luka (Zagreb)  +385 72 37 24 29</t>
  </si>
  <si>
    <t xml:space="preserve">Sretno &amp; Korak po korak </t>
  </si>
  <si>
    <t>Vaša Erste banka</t>
  </si>
  <si>
    <t>***</t>
  </si>
  <si>
    <t>Broj odluke:</t>
  </si>
  <si>
    <t>Kamata po kreditu</t>
  </si>
  <si>
    <t>Plan otplate kredita</t>
  </si>
  <si>
    <t>NAZIV KLIJENTA</t>
  </si>
  <si>
    <t>Ime i prezime klijenta</t>
  </si>
  <si>
    <t>Ukupno otplata postojećih kredita</t>
  </si>
  <si>
    <t>OTPLATA POSTOJEĆIH KREDITA</t>
  </si>
  <si>
    <t>OTPLATA TRAŽENOG KREDITA</t>
  </si>
  <si>
    <t>Odobreni iznos kredita EUR</t>
  </si>
  <si>
    <t>TEČAJ</t>
  </si>
  <si>
    <t>Odobreni iznos kredita HRK</t>
  </si>
  <si>
    <t>kamata</t>
  </si>
  <si>
    <t>mjesečna glavnica</t>
  </si>
  <si>
    <t>početak razdoblja</t>
  </si>
  <si>
    <t>kraj razdoblja</t>
  </si>
  <si>
    <t xml:space="preserve">broj dana </t>
  </si>
  <si>
    <t>stanje kredita (ukupna glavnica)</t>
  </si>
  <si>
    <t>rata kredita</t>
  </si>
  <si>
    <t>UKUPNO</t>
  </si>
  <si>
    <t>Broj rate</t>
  </si>
  <si>
    <t>Broj rata (rok otplate u mjesecima)</t>
  </si>
  <si>
    <t>Mjesečna glavnica</t>
  </si>
  <si>
    <t>Prihodi od osnovne djelatnosti</t>
  </si>
  <si>
    <t>BANK CASE SCENARIO</t>
  </si>
  <si>
    <t>MANAGEMENT CASE SCENARIO</t>
  </si>
  <si>
    <t>2. Materijalni troškovi (sirovine &amp; materijali, vanjske usluge)</t>
  </si>
  <si>
    <r>
      <t xml:space="preserve">ili nam pišite na mail </t>
    </r>
    <r>
      <rPr>
        <sz val="8"/>
        <color rgb="FF0070C0"/>
        <rFont val="Arial"/>
        <family val="2"/>
        <charset val="238"/>
      </rPr>
      <t>starter@erstebank.com</t>
    </r>
    <r>
      <rPr>
        <sz val="8"/>
        <color theme="1"/>
        <rFont val="Arial"/>
        <family val="2"/>
        <charset val="238"/>
      </rPr>
      <t xml:space="preserve">    </t>
    </r>
  </si>
  <si>
    <t>Od koraka 28 do 31 ispunjava Banka</t>
  </si>
  <si>
    <r>
      <rPr>
        <b/>
        <u/>
        <sz val="8"/>
        <color theme="1"/>
        <rFont val="Arial"/>
        <family val="2"/>
        <charset val="238"/>
      </rPr>
      <t>PRODUKTIVNOST</t>
    </r>
    <r>
      <rPr>
        <sz val="8"/>
        <color theme="1"/>
        <rFont val="Arial"/>
        <family val="2"/>
        <charset val="238"/>
      </rPr>
      <t xml:space="preserve"> - jedan od temeljnih pokazatelja uspješnosti poslovanja je produktivnost rada koja se iskazuje kros ostvareni prihod po zaposlenom. Ovaj pokazatelj definiramo kao napor članova tvrtke da ostvari što veći promet, vrijednost prodaje proizvoda, trgovačke robe i pruženih usluga, uz što manje angažiranog živog rada.</t>
    </r>
  </si>
  <si>
    <r>
      <rPr>
        <b/>
        <u/>
        <sz val="8"/>
        <rFont val="Arial"/>
        <family val="2"/>
        <charset val="238"/>
      </rPr>
      <t>EKONOMIČNOST</t>
    </r>
    <r>
      <rPr>
        <sz val="8"/>
        <rFont val="Arial"/>
        <family val="2"/>
        <charset val="238"/>
      </rPr>
      <t xml:space="preserve"> je mjerilo uspješnosti poslovanja koje izražava odnos između ostvarenih učinaka i količine uloženih resursa potrebnih za njegovo ostvarenje. Uspješno poslovanje znači kada navedeni pokazatelji nisu manji od 1.</t>
    </r>
  </si>
  <si>
    <r>
      <rPr>
        <b/>
        <u/>
        <sz val="8"/>
        <color theme="1"/>
        <rFont val="Arial"/>
        <family val="2"/>
        <charset val="238"/>
      </rPr>
      <t>RENTABILNOST</t>
    </r>
    <r>
      <rPr>
        <sz val="8"/>
        <color theme="1"/>
        <rFont val="Arial"/>
        <family val="2"/>
        <charset val="238"/>
      </rPr>
      <t xml:space="preserve"> je ekonomsko mjerilo uspješnosti poslovanja, koje predočuje unosnost uloženog kapitala u nekom  razdoblju, a iskazuje se kroz odnos poslovnog rezultata, odnosno profita, i uloženog kapitala (sredstava). Ako su prihodi veći od rashoda, ostvarena je dobit, odnosno poslovanje je bilo rentabilno.  Ako su prihodi manji od rashoda, ostvaren je gubitak, odnosno poslovanje je bilo nerentabilno.</t>
    </r>
  </si>
  <si>
    <r>
      <rPr>
        <b/>
        <u/>
        <sz val="8"/>
        <color theme="1"/>
        <rFont val="Arial"/>
        <family val="2"/>
        <charset val="238"/>
      </rPr>
      <t>Koeficijent vlastitog financiranja</t>
    </r>
    <r>
      <rPr>
        <sz val="8"/>
        <color theme="1"/>
        <rFont val="Arial"/>
        <family val="2"/>
        <charset val="238"/>
      </rPr>
      <t xml:space="preserve"> govori nam o tome koliko je imovine financirano iz vlastitih sredstva njegova bi vrijednost trebala biti veća od 50%.</t>
    </r>
  </si>
  <si>
    <r>
      <rPr>
        <b/>
        <u/>
        <sz val="8"/>
        <color theme="1"/>
        <rFont val="Arial"/>
        <family val="2"/>
        <charset val="238"/>
      </rPr>
      <t>Vrijeme povrata ulaganja</t>
    </r>
    <r>
      <rPr>
        <sz val="8"/>
        <color theme="1"/>
        <rFont val="Arial"/>
        <family val="2"/>
        <charset val="238"/>
      </rPr>
      <t xml:space="preserve"> je broj godina potrebno da se povrati izvorno ulaganje. Ono je bitno pri procjeni rizika i likvidnosti nekog projekta, procjeni brže stope povrata i obnove sredstava. To se razdoblje određuje prema matematičkom obrascu i ne smije biti duže od vijeka projekta, tj. uložena investicija mora se vratiti najkasnije potkraj vijeka projekta ( u ovom slučaju treba biti manja od 5 godina)</t>
    </r>
  </si>
  <si>
    <t>Budući da točka pokrića determinira razinu aktivnosti, odnosno količinu outputa kod koje se ostvaruje samo pokriće svih troškova, a dobit je jednaka nuli, točka pokrića utvrđuje se na način da se u odnos stave fiksni troškovi sa razlikom prihoda i varijabilnih troškova</t>
  </si>
  <si>
    <t>1. Ukupni prihodi</t>
  </si>
  <si>
    <t>7. Dobit prije oporezivanja</t>
  </si>
  <si>
    <t>8. Dobit nakon oporezivanja</t>
  </si>
  <si>
    <t>Godišnja kamata %</t>
  </si>
  <si>
    <t>Rate</t>
  </si>
  <si>
    <t>Osnovni odbitak</t>
  </si>
  <si>
    <t>Osnovica za uzdržavane članove i djecu iznosi</t>
  </si>
  <si>
    <t>21. korak - Projekcija poreza i prireza</t>
  </si>
  <si>
    <t>Dohodak po vlasniku</t>
  </si>
  <si>
    <t>Godišnja porezna osnovica za godišnji dohodak</t>
  </si>
  <si>
    <t>Stopa poreza na dohodak</t>
  </si>
  <si>
    <t>Osobni odbitak</t>
  </si>
  <si>
    <t>OD</t>
  </si>
  <si>
    <t>DO</t>
  </si>
  <si>
    <t>Osnovica</t>
  </si>
  <si>
    <t>Faktor osobnog odbitka</t>
  </si>
  <si>
    <t>Ukupni godišnji porez</t>
  </si>
  <si>
    <t>Prirez</t>
  </si>
  <si>
    <t>Prirez i porez</t>
  </si>
  <si>
    <t>Neto plaća</t>
  </si>
  <si>
    <t>22. korak - Račun dohotka</t>
  </si>
  <si>
    <t>Primici</t>
  </si>
  <si>
    <t>Materijalni izdaci</t>
  </si>
  <si>
    <t>Ostali izdaci</t>
  </si>
  <si>
    <t>Izdaci za zaposlene</t>
  </si>
  <si>
    <t>Financijski izdaci (kamate)</t>
  </si>
  <si>
    <t>Izdaci</t>
  </si>
  <si>
    <t>Dohodak</t>
  </si>
  <si>
    <t>Porez i prirez</t>
  </si>
  <si>
    <t>Godišnja plaća vlasnika</t>
  </si>
  <si>
    <t>Primici iz poslovanja</t>
  </si>
  <si>
    <t>Izdaci poslovanja bez kamata i amortizacije</t>
  </si>
  <si>
    <t>Porezi i prirezi</t>
  </si>
  <si>
    <t>Rata</t>
  </si>
  <si>
    <t>(Kamate+neto dobit+amortizacija)/rate</t>
  </si>
  <si>
    <t>Pokrivenost rate</t>
  </si>
  <si>
    <r>
      <rPr>
        <b/>
        <u/>
        <sz val="8"/>
        <color theme="1"/>
        <rFont val="Arial"/>
        <family val="2"/>
        <charset val="238"/>
      </rPr>
      <t>Pokrivenost rate</t>
    </r>
    <r>
      <rPr>
        <sz val="8"/>
        <color theme="1"/>
        <rFont val="Arial"/>
        <family val="2"/>
        <charset val="238"/>
      </rPr>
      <t xml:space="preserve"> nam govori o kreditnoj sposobnosti jer izračunati koeficijent predstavlja koliko godišnjih rata subjekt može vratiti svojom operativnom dobiti prije amortizacije.</t>
    </r>
  </si>
  <si>
    <t>Očekivani dohodak prije poreza</t>
  </si>
  <si>
    <t>15. korak - Kredit</t>
  </si>
  <si>
    <r>
      <rPr>
        <b/>
        <u/>
        <sz val="8"/>
        <color theme="1"/>
        <rFont val="Arial"/>
        <family val="2"/>
        <charset val="238"/>
      </rPr>
      <t>DOHODAK PO ZAPOSLENOM</t>
    </r>
    <r>
      <rPr>
        <b/>
        <sz val="8"/>
        <color theme="1"/>
        <rFont val="Arial"/>
        <family val="2"/>
        <charset val="238"/>
      </rPr>
      <t xml:space="preserve"> </t>
    </r>
    <r>
      <rPr>
        <sz val="8"/>
        <color theme="1"/>
        <rFont val="Arial"/>
        <family val="2"/>
        <charset val="238"/>
      </rPr>
      <t>predstavlja sinergiju prva dva pokazatelja (ekonomičnost i produktivnost).</t>
    </r>
  </si>
  <si>
    <t>Dohodak po zaposlenom</t>
  </si>
  <si>
    <t>Dohodak nakon poreza/ broj zaposlenih (kn)</t>
  </si>
  <si>
    <t>Dohodak nakon poreza/ ukupno ulaganje</t>
  </si>
  <si>
    <t>Dohodak nakon poreza/vlastita sredstva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</si>
</sst>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0"/>
    <numFmt numFmtId="166" formatCode="#,##0.0000"/>
    <numFmt numFmtId="167" formatCode="#,##0.000000"/>
    <numFmt numFmtId="168" formatCode="#,##0.00_ ;[Red]\-#,##0.00\ "/>
    <numFmt numFmtId="169" formatCode="#,##0_ ;[Red]\-#,##0\ "/>
  </numFmts>
  <fonts count="31" x14ac:knownFonts="1">
    <font>
      <sz val="11"/>
      <color theme="1"/>
      <name val="Calibri"/>
      <family val="2"/>
      <charset val="238"/>
      <scheme val="minor"/>
    </font>
    <font>
      <u/>
      <sz val="11"/>
      <color theme="10"/>
      <name val="Calibri"/>
      <family val="2"/>
      <charset val="238"/>
      <scheme val="minor"/>
    </font>
    <font>
      <sz val="11"/>
      <color theme="1"/>
      <name val="Calibri"/>
      <family val="2"/>
      <charset val="238"/>
      <scheme val="minor"/>
    </font>
    <font>
      <sz val="10"/>
      <color theme="1"/>
      <name val="Arial"/>
      <family val="2"/>
      <charset val="238"/>
    </font>
    <font>
      <sz val="10"/>
      <name val="Arial"/>
      <family val="2"/>
      <charset val="238"/>
    </font>
    <font>
      <sz val="8"/>
      <name val="Arial"/>
      <family val="2"/>
      <charset val="238"/>
    </font>
    <font>
      <b/>
      <sz val="8"/>
      <name val="Arial"/>
      <family val="2"/>
      <charset val="238"/>
    </font>
    <font>
      <sz val="8"/>
      <color theme="1"/>
      <name val="Calibri"/>
      <family val="2"/>
      <charset val="238"/>
      <scheme val="minor"/>
    </font>
    <font>
      <b/>
      <sz val="8"/>
      <color theme="1"/>
      <name val="Arial"/>
      <family val="2"/>
      <charset val="238"/>
    </font>
    <font>
      <b/>
      <u/>
      <sz val="8"/>
      <color theme="1"/>
      <name val="Arial"/>
      <family val="2"/>
      <charset val="238"/>
    </font>
    <font>
      <sz val="8"/>
      <color theme="1"/>
      <name val="Arial"/>
      <family val="2"/>
      <charset val="238"/>
    </font>
    <font>
      <u/>
      <sz val="8"/>
      <name val="Arial"/>
      <family val="2"/>
      <charset val="238"/>
    </font>
    <font>
      <i/>
      <sz val="8"/>
      <name val="Arial"/>
      <family val="2"/>
      <charset val="238"/>
    </font>
    <font>
      <b/>
      <sz val="8"/>
      <color rgb="FFFF0000"/>
      <name val="Arial"/>
      <family val="2"/>
      <charset val="238"/>
    </font>
    <font>
      <u/>
      <sz val="8"/>
      <color rgb="FF0000FF"/>
      <name val="Arial"/>
      <family val="2"/>
      <charset val="238"/>
    </font>
    <font>
      <b/>
      <u/>
      <sz val="8"/>
      <color rgb="FF0000FF"/>
      <name val="Arial"/>
      <family val="2"/>
      <charset val="238"/>
    </font>
    <font>
      <sz val="8"/>
      <color rgb="FF0000FF"/>
      <name val="Arial"/>
      <family val="2"/>
      <charset val="238"/>
    </font>
    <font>
      <sz val="8"/>
      <color rgb="FF0070C0"/>
      <name val="Arial"/>
      <family val="2"/>
      <charset val="238"/>
    </font>
    <font>
      <b/>
      <sz val="11"/>
      <name val="Arial"/>
      <family val="2"/>
      <charset val="238"/>
    </font>
    <font>
      <b/>
      <u/>
      <sz val="8"/>
      <color theme="10"/>
      <name val="Arial"/>
      <family val="2"/>
      <charset val="238"/>
    </font>
    <font>
      <b/>
      <sz val="12"/>
      <color theme="1"/>
      <name val="Arial"/>
      <family val="2"/>
      <charset val="238"/>
    </font>
    <font>
      <b/>
      <u/>
      <sz val="8"/>
      <name val="Arial"/>
      <family val="2"/>
      <charset val="238"/>
    </font>
    <font>
      <b/>
      <sz val="12"/>
      <name val="Arial"/>
      <family val="2"/>
      <charset val="238"/>
    </font>
    <font>
      <b/>
      <sz val="11"/>
      <color theme="1"/>
      <name val="Arial"/>
      <family val="2"/>
      <charset val="238"/>
    </font>
    <font>
      <i/>
      <sz val="8"/>
      <color theme="1"/>
      <name val="Arial"/>
      <family val="2"/>
      <charset val="238"/>
    </font>
    <font>
      <sz val="8"/>
      <color rgb="FFFF0000"/>
      <name val="Arial"/>
      <family val="2"/>
      <charset val="238"/>
    </font>
    <font>
      <b/>
      <sz val="10"/>
      <name val="Arial"/>
      <family val="2"/>
      <charset val="238"/>
    </font>
    <font>
      <sz val="11"/>
      <color indexed="8"/>
      <name val="Arial"/>
      <family val="2"/>
      <charset val="238"/>
    </font>
    <font>
      <b/>
      <sz val="11"/>
      <color indexed="8"/>
      <name val="Arial"/>
      <family val="2"/>
      <charset val="238"/>
    </font>
    <font>
      <sz val="11"/>
      <color theme="1"/>
      <name val="Arial"/>
      <family val="2"/>
      <charset val="238"/>
    </font>
    <font>
      <u/>
      <sz val="8"/>
      <color theme="10"/>
      <name val="Arial"/>
      <family val="2"/>
      <charset val="238"/>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tint="-0.14999847407452621"/>
        <bgColor indexed="64"/>
      </patternFill>
    </fill>
    <fill>
      <patternFill patternType="solid">
        <fgColor rgb="FFBCE4FA"/>
        <bgColor indexed="64"/>
      </patternFill>
    </fill>
    <fill>
      <patternFill patternType="solid">
        <fgColor theme="0"/>
        <bgColor indexed="64"/>
      </patternFill>
    </fill>
  </fills>
  <borders count="78">
    <border>
      <left/>
      <right/>
      <top/>
      <bottom/>
      <diagonal/>
    </border>
    <border>
      <left style="thick">
        <color theme="0"/>
      </left>
      <right style="thick">
        <color theme="0"/>
      </right>
      <top style="thick">
        <color theme="0"/>
      </top>
      <bottom style="thick">
        <color theme="0"/>
      </bottom>
      <diagonal/>
    </border>
    <border>
      <left style="thick">
        <color theme="0" tint="-4.9989318521683403E-2"/>
      </left>
      <right/>
      <top/>
      <bottom style="thick">
        <color theme="0" tint="-4.9989318521683403E-2"/>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tint="-4.9989318521683403E-2"/>
      </left>
      <right style="thick">
        <color theme="0" tint="-4.9989318521683403E-2"/>
      </right>
      <top/>
      <bottom style="thick">
        <color theme="0" tint="-4.9989318521683403E-2"/>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thick">
        <color theme="0" tint="-4.9989318521683403E-2"/>
      </right>
      <top/>
      <bottom style="thick">
        <color theme="0" tint="-4.9989318521683403E-2"/>
      </bottom>
      <diagonal/>
    </border>
    <border>
      <left style="thick">
        <color theme="0"/>
      </left>
      <right/>
      <top style="thick">
        <color theme="0"/>
      </top>
      <bottom style="thick">
        <color theme="0"/>
      </bottom>
      <diagonal/>
    </border>
    <border>
      <left/>
      <right style="thick">
        <color theme="0" tint="-4.9989318521683403E-2"/>
      </right>
      <top style="thick">
        <color theme="0" tint="-4.9989318521683403E-2"/>
      </top>
      <bottom style="thick">
        <color theme="0" tint="-4.9989318521683403E-2"/>
      </bottom>
      <diagonal/>
    </border>
    <border>
      <left/>
      <right style="thick">
        <color theme="0"/>
      </right>
      <top style="thick">
        <color theme="0"/>
      </top>
      <bottom/>
      <diagonal/>
    </border>
    <border>
      <left style="thick">
        <color theme="0"/>
      </left>
      <right/>
      <top style="thick">
        <color theme="0"/>
      </top>
      <bottom/>
      <diagonal/>
    </border>
    <border>
      <left/>
      <right style="thick">
        <color theme="0" tint="-4.9989318521683403E-2"/>
      </right>
      <top style="thick">
        <color theme="0" tint="-4.9989318521683403E-2"/>
      </top>
      <bottom/>
      <diagonal/>
    </border>
    <border>
      <left style="thick">
        <color theme="0" tint="-4.9989318521683403E-2"/>
      </left>
      <right style="thick">
        <color theme="0" tint="-4.9989318521683403E-2"/>
      </right>
      <top style="thick">
        <color theme="0" tint="-4.9989318521683403E-2"/>
      </top>
      <bottom/>
      <diagonal/>
    </border>
    <border>
      <left/>
      <right/>
      <top style="thick">
        <color theme="0"/>
      </top>
      <bottom style="thick">
        <color theme="0"/>
      </bottom>
      <diagonal/>
    </border>
    <border>
      <left/>
      <right/>
      <top style="thick">
        <color theme="0"/>
      </top>
      <bottom/>
      <diagonal/>
    </border>
    <border>
      <left style="thick">
        <color theme="0" tint="-4.9989318521683403E-2"/>
      </left>
      <right/>
      <top style="thick">
        <color theme="0" tint="-4.9989318521683403E-2"/>
      </top>
      <bottom/>
      <diagonal/>
    </border>
    <border>
      <left style="thick">
        <color theme="0" tint="-4.9989318521683403E-2"/>
      </left>
      <right style="thick">
        <color theme="0"/>
      </right>
      <top style="thick">
        <color theme="0" tint="-4.9989318521683403E-2"/>
      </top>
      <bottom style="thick">
        <color theme="0" tint="-4.9989318521683403E-2"/>
      </bottom>
      <diagonal/>
    </border>
    <border>
      <left style="thick">
        <color theme="0"/>
      </left>
      <right/>
      <top style="thick">
        <color theme="0" tint="-4.9989318521683403E-2"/>
      </top>
      <bottom style="thick">
        <color theme="0" tint="-4.9989318521683403E-2"/>
      </bottom>
      <diagonal/>
    </border>
    <border>
      <left/>
      <right style="thick">
        <color theme="0" tint="-4.9989318521683403E-2"/>
      </right>
      <top/>
      <bottom/>
      <diagonal/>
    </border>
    <border>
      <left style="thick">
        <color theme="0" tint="-4.9989318521683403E-2"/>
      </left>
      <right style="thick">
        <color theme="0" tint="-4.9989318521683403E-2"/>
      </right>
      <top/>
      <bottom/>
      <diagonal/>
    </border>
    <border>
      <left style="thick">
        <color theme="0" tint="-4.9989318521683403E-2"/>
      </left>
      <right/>
      <top/>
      <bottom/>
      <diagonal/>
    </border>
    <border>
      <left/>
      <right style="thick">
        <color theme="0"/>
      </right>
      <top/>
      <bottom style="thick">
        <color theme="0"/>
      </bottom>
      <diagonal/>
    </border>
    <border>
      <left/>
      <right/>
      <top style="thick">
        <color theme="0" tint="-4.9989318521683403E-2"/>
      </top>
      <bottom/>
      <diagonal/>
    </border>
    <border>
      <left/>
      <right/>
      <top/>
      <bottom style="thick">
        <color theme="0"/>
      </bottom>
      <diagonal/>
    </border>
    <border>
      <left style="thick">
        <color theme="0" tint="-4.9989318521683403E-2"/>
      </left>
      <right style="thick">
        <color theme="0" tint="-4.9989318521683403E-2"/>
      </right>
      <top style="thick">
        <color theme="0" tint="-0.24994659260841701"/>
      </top>
      <bottom style="thick">
        <color theme="0" tint="-4.9989318521683403E-2"/>
      </bottom>
      <diagonal/>
    </border>
    <border>
      <left style="thick">
        <color theme="0" tint="-4.9989318521683403E-2"/>
      </left>
      <right style="thick">
        <color theme="0" tint="-4.9989318521683403E-2"/>
      </right>
      <top style="thick">
        <color theme="0" tint="-4.9989318521683403E-2"/>
      </top>
      <bottom style="thick">
        <color theme="0" tint="-0.24994659260841701"/>
      </bottom>
      <diagonal/>
    </border>
    <border>
      <left style="thick">
        <color theme="0" tint="-4.9989318521683403E-2"/>
      </left>
      <right style="thick">
        <color theme="0"/>
      </right>
      <top style="thick">
        <color theme="0"/>
      </top>
      <bottom/>
      <diagonal/>
    </border>
    <border>
      <left style="thick">
        <color theme="0"/>
      </left>
      <right style="thick">
        <color theme="0" tint="-4.9989318521683403E-2"/>
      </right>
      <top style="thick">
        <color theme="0"/>
      </top>
      <bottom/>
      <diagonal/>
    </border>
    <border>
      <left style="thick">
        <color theme="0"/>
      </left>
      <right style="thick">
        <color theme="0" tint="-4.9989318521683403E-2"/>
      </right>
      <top style="thick">
        <color theme="0"/>
      </top>
      <bottom style="thick">
        <color theme="0"/>
      </bottom>
      <diagonal/>
    </border>
    <border>
      <left style="thick">
        <color theme="0" tint="-4.9989318521683403E-2"/>
      </left>
      <right/>
      <top style="thick">
        <color theme="0" tint="-4.9989318521683403E-2"/>
      </top>
      <bottom style="thick">
        <color theme="0"/>
      </bottom>
      <diagonal/>
    </border>
    <border>
      <left/>
      <right/>
      <top style="thick">
        <color theme="0" tint="-4.9989318521683403E-2"/>
      </top>
      <bottom style="thick">
        <color theme="0"/>
      </bottom>
      <diagonal/>
    </border>
    <border>
      <left/>
      <right style="thick">
        <color theme="0" tint="-4.9989318521683403E-2"/>
      </right>
      <top style="thick">
        <color theme="0" tint="-4.9989318521683403E-2"/>
      </top>
      <bottom style="thick">
        <color theme="0"/>
      </bottom>
      <diagonal/>
    </border>
    <border>
      <left style="thick">
        <color theme="0" tint="-4.9989318521683403E-2"/>
      </left>
      <right style="thick">
        <color theme="0"/>
      </right>
      <top style="thick">
        <color theme="0"/>
      </top>
      <bottom style="thick">
        <color theme="0"/>
      </bottom>
      <diagonal/>
    </border>
    <border>
      <left style="thick">
        <color theme="0" tint="-4.9989318521683403E-2"/>
      </left>
      <right style="thick">
        <color theme="0"/>
      </right>
      <top style="thick">
        <color theme="0" tint="-4.9989318521683403E-2"/>
      </top>
      <bottom style="thick">
        <color theme="0"/>
      </bottom>
      <diagonal/>
    </border>
    <border>
      <left style="thick">
        <color theme="0"/>
      </left>
      <right style="thick">
        <color theme="0"/>
      </right>
      <top style="thick">
        <color theme="0" tint="-4.9989318521683403E-2"/>
      </top>
      <bottom style="thick">
        <color theme="0"/>
      </bottom>
      <diagonal/>
    </border>
    <border>
      <left style="thick">
        <color theme="0"/>
      </left>
      <right style="thick">
        <color theme="0" tint="-4.9989318521683403E-2"/>
      </right>
      <top style="thick">
        <color theme="0" tint="-4.9989318521683403E-2"/>
      </top>
      <bottom style="thick">
        <color theme="0"/>
      </bottom>
      <diagonal/>
    </border>
    <border>
      <left style="thick">
        <color theme="0"/>
      </left>
      <right style="thick">
        <color theme="0" tint="-4.9989318521683403E-2"/>
      </right>
      <top style="thick">
        <color theme="0" tint="-4.9989318521683403E-2"/>
      </top>
      <bottom/>
      <diagonal/>
    </border>
    <border>
      <left/>
      <right style="thick">
        <color theme="0" tint="-4.9989318521683403E-2"/>
      </right>
      <top/>
      <bottom style="thick">
        <color theme="0"/>
      </bottom>
      <diagonal/>
    </border>
    <border>
      <left style="thick">
        <color theme="0" tint="-4.9989318521683403E-2"/>
      </left>
      <right/>
      <top/>
      <bottom style="thick">
        <color theme="0"/>
      </bottom>
      <diagonal/>
    </border>
    <border>
      <left style="thick">
        <color theme="0" tint="-4.9989318521683403E-2"/>
      </left>
      <right/>
      <top style="thick">
        <color theme="0"/>
      </top>
      <bottom/>
      <diagonal/>
    </border>
    <border>
      <left style="thick">
        <color theme="0" tint="-4.9989318521683403E-2"/>
      </left>
      <right style="thick">
        <color theme="0"/>
      </right>
      <top/>
      <bottom style="thick">
        <color theme="0"/>
      </bottom>
      <diagonal/>
    </border>
    <border>
      <left style="thick">
        <color theme="0"/>
      </left>
      <right style="thick">
        <color theme="0" tint="-4.9989318521683403E-2"/>
      </right>
      <top style="thick">
        <color theme="2"/>
      </top>
      <bottom/>
      <diagonal/>
    </border>
    <border>
      <left style="thick">
        <color theme="0"/>
      </left>
      <right style="thick">
        <color theme="0"/>
      </right>
      <top style="thick">
        <color theme="2"/>
      </top>
      <bottom/>
      <diagonal/>
    </border>
    <border>
      <left style="thick">
        <color theme="0"/>
      </left>
      <right style="thick">
        <color theme="0"/>
      </right>
      <top style="thick">
        <color theme="0" tint="-4.9989318521683403E-2"/>
      </top>
      <bottom/>
      <diagonal/>
    </border>
    <border>
      <left style="thick">
        <color theme="0" tint="-4.9989318521683403E-2"/>
      </left>
      <right style="thick">
        <color theme="0" tint="-4.9989318521683403E-2"/>
      </right>
      <top style="thick">
        <color theme="0"/>
      </top>
      <bottom style="thick">
        <color theme="0" tint="-4.9989318521683403E-2"/>
      </bottom>
      <diagonal/>
    </border>
    <border>
      <left/>
      <right style="thick">
        <color theme="0" tint="-4.9989318521683403E-2"/>
      </right>
      <top style="thick">
        <color theme="0"/>
      </top>
      <bottom style="thick">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ck">
        <color theme="0"/>
      </left>
      <right style="thick">
        <color theme="0"/>
      </right>
      <top style="thick">
        <color theme="0"/>
      </top>
      <bottom style="thick">
        <color theme="2"/>
      </bottom>
      <diagonal/>
    </border>
    <border>
      <left style="thick">
        <color theme="0" tint="-4.9989318521683403E-2"/>
      </left>
      <right style="thick">
        <color theme="0" tint="-4.9989318521683403E-2"/>
      </right>
      <top style="thick">
        <color theme="2"/>
      </top>
      <bottom style="thick">
        <color theme="0" tint="-4.9989318521683403E-2"/>
      </bottom>
      <diagonal/>
    </border>
    <border>
      <left style="thick">
        <color theme="4"/>
      </left>
      <right style="thick">
        <color theme="4"/>
      </right>
      <top style="thick">
        <color theme="4"/>
      </top>
      <bottom style="thick">
        <color theme="0"/>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medium">
        <color theme="2"/>
      </left>
      <right style="medium">
        <color theme="2"/>
      </right>
      <top style="medium">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ck">
        <color theme="0" tint="-4.9989318521683403E-2"/>
      </top>
      <bottom style="thick">
        <color theme="0" tint="-4.9989318521683403E-2"/>
      </bottom>
      <diagonal/>
    </border>
    <border>
      <left style="thick">
        <color theme="0"/>
      </left>
      <right style="thick">
        <color theme="0"/>
      </right>
      <top/>
      <bottom/>
      <diagonal/>
    </border>
    <border>
      <left style="thick">
        <color theme="0"/>
      </left>
      <right style="thick">
        <color theme="0" tint="-4.9989318521683403E-2"/>
      </right>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403">
    <xf numFmtId="0" fontId="0" fillId="0" borderId="0" xfId="0"/>
    <xf numFmtId="0" fontId="3" fillId="4" borderId="0" xfId="0" applyFont="1" applyFill="1" applyProtection="1">
      <protection locked="0"/>
    </xf>
    <xf numFmtId="0" fontId="4" fillId="4" borderId="0" xfId="0" applyFont="1" applyFill="1" applyProtection="1">
      <protection locked="0"/>
    </xf>
    <xf numFmtId="0" fontId="4" fillId="4" borderId="0" xfId="0" applyFont="1" applyFill="1" applyProtection="1"/>
    <xf numFmtId="0" fontId="3" fillId="4" borderId="0" xfId="0" applyFont="1" applyFill="1" applyProtection="1"/>
    <xf numFmtId="0" fontId="0" fillId="4" borderId="0" xfId="0" applyFill="1"/>
    <xf numFmtId="0" fontId="7" fillId="4" borderId="0" xfId="0" applyFont="1" applyFill="1" applyAlignment="1">
      <alignment horizontal="center" vertical="center" wrapText="1"/>
    </xf>
    <xf numFmtId="3" fontId="5" fillId="5" borderId="49" xfId="2" applyNumberFormat="1" applyFont="1" applyFill="1" applyBorder="1" applyAlignment="1" applyProtection="1">
      <protection locked="0"/>
    </xf>
    <xf numFmtId="167" fontId="5" fillId="5" borderId="49" xfId="2" applyNumberFormat="1" applyFont="1" applyFill="1" applyBorder="1" applyAlignment="1" applyProtection="1">
      <protection locked="0"/>
    </xf>
    <xf numFmtId="0" fontId="0" fillId="7" borderId="0" xfId="0" applyFill="1"/>
    <xf numFmtId="0" fontId="10" fillId="4" borderId="0" xfId="0" applyFont="1" applyFill="1" applyProtection="1">
      <protection locked="0"/>
    </xf>
    <xf numFmtId="0" fontId="10" fillId="4" borderId="0" xfId="0" applyFont="1" applyFill="1" applyAlignment="1" applyProtection="1">
      <alignment horizontal="center"/>
      <protection locked="0"/>
    </xf>
    <xf numFmtId="3" fontId="10" fillId="5" borderId="39" xfId="0" applyNumberFormat="1" applyFont="1" applyFill="1" applyBorder="1" applyProtection="1">
      <protection locked="0"/>
    </xf>
    <xf numFmtId="3" fontId="6" fillId="4" borderId="0" xfId="0" applyNumberFormat="1" applyFont="1" applyFill="1" applyBorder="1" applyProtection="1"/>
    <xf numFmtId="3" fontId="10" fillId="4" borderId="0" xfId="0" applyNumberFormat="1" applyFont="1" applyFill="1" applyProtection="1">
      <protection locked="0"/>
    </xf>
    <xf numFmtId="3" fontId="10" fillId="4" borderId="0" xfId="0" applyNumberFormat="1" applyFont="1" applyFill="1" applyAlignment="1" applyProtection="1">
      <alignment horizontal="center"/>
      <protection locked="0"/>
    </xf>
    <xf numFmtId="0" fontId="10" fillId="4" borderId="0" xfId="0" applyFont="1" applyFill="1" applyAlignment="1" applyProtection="1">
      <alignment vertical="center"/>
      <protection locked="0"/>
    </xf>
    <xf numFmtId="0" fontId="10" fillId="4" borderId="0" xfId="0" applyFont="1" applyFill="1" applyProtection="1"/>
    <xf numFmtId="0" fontId="5" fillId="4" borderId="0" xfId="0" applyFont="1" applyFill="1" applyProtection="1"/>
    <xf numFmtId="0" fontId="10" fillId="4" borderId="0" xfId="0" applyFont="1" applyFill="1" applyAlignment="1" applyProtection="1">
      <alignment horizontal="left" vertical="center" wrapText="1"/>
    </xf>
    <xf numFmtId="0" fontId="10" fillId="4" borderId="0" xfId="0" applyFont="1" applyFill="1" applyAlignment="1" applyProtection="1">
      <alignment horizontal="center" vertical="center"/>
      <protection locked="0"/>
    </xf>
    <xf numFmtId="3" fontId="5" fillId="5" borderId="23" xfId="0" applyNumberFormat="1" applyFont="1" applyFill="1" applyBorder="1" applyAlignment="1" applyProtection="1">
      <alignment horizontal="right"/>
      <protection locked="0"/>
    </xf>
    <xf numFmtId="3" fontId="5" fillId="5" borderId="1" xfId="0" applyNumberFormat="1" applyFont="1" applyFill="1" applyBorder="1" applyAlignment="1" applyProtection="1">
      <alignment horizontal="right"/>
      <protection locked="0"/>
    </xf>
    <xf numFmtId="3" fontId="5" fillId="5" borderId="9" xfId="0" applyNumberFormat="1" applyFont="1" applyFill="1" applyBorder="1" applyAlignment="1" applyProtection="1">
      <alignment horizontal="right"/>
      <protection locked="0"/>
    </xf>
    <xf numFmtId="0" fontId="10" fillId="6" borderId="34" xfId="0" applyFont="1" applyFill="1" applyBorder="1" applyProtection="1">
      <protection locked="0"/>
    </xf>
    <xf numFmtId="3" fontId="5" fillId="5" borderId="4" xfId="0" applyNumberFormat="1" applyFont="1" applyFill="1" applyBorder="1" applyAlignment="1" applyProtection="1">
      <alignment horizontal="right"/>
      <protection locked="0"/>
    </xf>
    <xf numFmtId="3" fontId="5" fillId="5" borderId="12" xfId="0" applyNumberFormat="1" applyFont="1" applyFill="1" applyBorder="1" applyAlignment="1" applyProtection="1">
      <alignment horizontal="right"/>
      <protection locked="0"/>
    </xf>
    <xf numFmtId="3" fontId="6" fillId="5" borderId="4" xfId="0" applyNumberFormat="1" applyFont="1" applyFill="1" applyBorder="1" applyAlignment="1" applyProtection="1">
      <alignment horizontal="right"/>
      <protection locked="0"/>
    </xf>
    <xf numFmtId="0" fontId="8" fillId="4" borderId="0" xfId="0" applyFont="1" applyFill="1" applyProtection="1">
      <protection locked="0"/>
    </xf>
    <xf numFmtId="4" fontId="10" fillId="4" borderId="0" xfId="0" applyNumberFormat="1" applyFont="1" applyFill="1" applyProtection="1">
      <protection locked="0"/>
    </xf>
    <xf numFmtId="3" fontId="10" fillId="5" borderId="15" xfId="0" applyNumberFormat="1" applyFont="1" applyFill="1" applyBorder="1" applyProtection="1">
      <protection locked="0"/>
    </xf>
    <xf numFmtId="3" fontId="10" fillId="5" borderId="16" xfId="0" applyNumberFormat="1" applyFont="1" applyFill="1" applyBorder="1" applyProtection="1">
      <protection locked="0"/>
    </xf>
    <xf numFmtId="4" fontId="10" fillId="5" borderId="15" xfId="0" applyNumberFormat="1" applyFont="1" applyFill="1" applyBorder="1" applyProtection="1">
      <protection locked="0"/>
    </xf>
    <xf numFmtId="4" fontId="10" fillId="5" borderId="16" xfId="0" applyNumberFormat="1" applyFont="1" applyFill="1" applyBorder="1" applyProtection="1">
      <protection locked="0"/>
    </xf>
    <xf numFmtId="3" fontId="10" fillId="5" borderId="30" xfId="0" applyNumberFormat="1" applyFont="1" applyFill="1" applyBorder="1" applyProtection="1">
      <protection locked="0"/>
    </xf>
    <xf numFmtId="0" fontId="10" fillId="6" borderId="28" xfId="0" applyFont="1" applyFill="1" applyBorder="1" applyProtection="1">
      <protection locked="0"/>
    </xf>
    <xf numFmtId="3" fontId="10" fillId="5" borderId="29" xfId="0" applyNumberFormat="1" applyFont="1" applyFill="1" applyBorder="1" applyProtection="1">
      <protection locked="0"/>
    </xf>
    <xf numFmtId="0" fontId="10" fillId="6" borderId="1" xfId="0" applyFont="1" applyFill="1" applyBorder="1" applyProtection="1">
      <protection locked="0"/>
    </xf>
    <xf numFmtId="3" fontId="10" fillId="5" borderId="1" xfId="0" applyNumberFormat="1" applyFont="1" applyFill="1" applyBorder="1" applyProtection="1">
      <protection locked="0"/>
    </xf>
    <xf numFmtId="3" fontId="10" fillId="4" borderId="8" xfId="0" applyNumberFormat="1" applyFont="1" applyFill="1" applyBorder="1" applyProtection="1">
      <protection hidden="1"/>
    </xf>
    <xf numFmtId="3" fontId="10" fillId="4" borderId="5" xfId="0" applyNumberFormat="1" applyFont="1" applyFill="1" applyBorder="1" applyProtection="1">
      <protection hidden="1"/>
    </xf>
    <xf numFmtId="3" fontId="10" fillId="4" borderId="10" xfId="0" applyNumberFormat="1" applyFont="1" applyFill="1" applyBorder="1" applyProtection="1">
      <protection hidden="1"/>
    </xf>
    <xf numFmtId="3" fontId="8" fillId="4" borderId="5" xfId="0" applyNumberFormat="1" applyFont="1" applyFill="1" applyBorder="1" applyAlignment="1" applyProtection="1">
      <alignment horizontal="center"/>
      <protection hidden="1"/>
    </xf>
    <xf numFmtId="3" fontId="8" fillId="4" borderId="6" xfId="0" applyNumberFormat="1" applyFont="1" applyFill="1" applyBorder="1" applyProtection="1">
      <protection hidden="1"/>
    </xf>
    <xf numFmtId="0" fontId="10" fillId="6" borderId="1" xfId="0" applyFont="1" applyFill="1" applyBorder="1" applyAlignment="1" applyProtection="1">
      <alignment horizontal="center"/>
      <protection locked="0"/>
    </xf>
    <xf numFmtId="0" fontId="10" fillId="5" borderId="1" xfId="0" applyNumberFormat="1" applyFont="1" applyFill="1" applyBorder="1" applyAlignment="1" applyProtection="1">
      <alignment horizontal="center"/>
      <protection locked="0"/>
    </xf>
    <xf numFmtId="3" fontId="10" fillId="5" borderId="9" xfId="0" applyNumberFormat="1" applyFont="1" applyFill="1" applyBorder="1" applyProtection="1">
      <protection locked="0"/>
    </xf>
    <xf numFmtId="0" fontId="10" fillId="6" borderId="4" xfId="0" applyFont="1" applyFill="1" applyBorder="1" applyAlignment="1" applyProtection="1">
      <alignment horizontal="center"/>
      <protection locked="0"/>
    </xf>
    <xf numFmtId="0" fontId="10" fillId="5" borderId="1" xfId="0" applyFont="1" applyFill="1" applyBorder="1" applyProtection="1">
      <protection locked="0"/>
    </xf>
    <xf numFmtId="0" fontId="10" fillId="5" borderId="30" xfId="0" applyFont="1" applyFill="1" applyBorder="1" applyProtection="1">
      <protection locked="0"/>
    </xf>
    <xf numFmtId="0" fontId="10" fillId="5" borderId="4" xfId="0" applyFont="1" applyFill="1" applyBorder="1" applyProtection="1">
      <protection locked="0"/>
    </xf>
    <xf numFmtId="0" fontId="10" fillId="5" borderId="29" xfId="0" applyFont="1" applyFill="1" applyBorder="1" applyProtection="1">
      <protection locked="0"/>
    </xf>
    <xf numFmtId="0" fontId="10" fillId="5" borderId="3" xfId="0" applyFont="1" applyFill="1" applyBorder="1" applyProtection="1">
      <protection locked="0"/>
    </xf>
    <xf numFmtId="0" fontId="10" fillId="5" borderId="11" xfId="0" applyFont="1" applyFill="1" applyBorder="1" applyProtection="1">
      <protection locked="0"/>
    </xf>
    <xf numFmtId="3" fontId="10" fillId="5" borderId="3" xfId="0" applyNumberFormat="1" applyFont="1" applyFill="1" applyBorder="1" applyProtection="1">
      <protection locked="0"/>
    </xf>
    <xf numFmtId="3" fontId="10" fillId="5" borderId="11" xfId="0" applyNumberFormat="1" applyFont="1" applyFill="1" applyBorder="1" applyProtection="1">
      <protection locked="0"/>
    </xf>
    <xf numFmtId="3" fontId="10" fillId="5" borderId="4" xfId="0" applyNumberFormat="1" applyFont="1" applyFill="1" applyBorder="1" applyProtection="1">
      <protection locked="0"/>
    </xf>
    <xf numFmtId="3" fontId="10" fillId="5" borderId="1" xfId="0" applyNumberFormat="1" applyFont="1" applyFill="1" applyBorder="1" applyAlignment="1" applyProtection="1">
      <alignment horizontal="center"/>
      <protection locked="0"/>
    </xf>
    <xf numFmtId="9" fontId="10" fillId="5" borderId="11" xfId="2" applyFont="1" applyFill="1" applyBorder="1" applyProtection="1">
      <protection locked="0"/>
    </xf>
    <xf numFmtId="3" fontId="8" fillId="4" borderId="0" xfId="0" applyNumberFormat="1" applyFont="1" applyFill="1" applyBorder="1" applyAlignment="1" applyProtection="1">
      <alignment horizontal="center"/>
    </xf>
    <xf numFmtId="3" fontId="8" fillId="4" borderId="0" xfId="0" applyNumberFormat="1" applyFont="1" applyFill="1" applyBorder="1" applyProtection="1"/>
    <xf numFmtId="0" fontId="8" fillId="3" borderId="34" xfId="0" applyFont="1" applyFill="1" applyBorder="1" applyAlignment="1" applyProtection="1">
      <alignment horizontal="center"/>
    </xf>
    <xf numFmtId="0" fontId="8" fillId="3" borderId="30" xfId="0" applyFont="1" applyFill="1" applyBorder="1" applyProtection="1"/>
    <xf numFmtId="0" fontId="10" fillId="3" borderId="34" xfId="0" applyFont="1" applyFill="1" applyBorder="1" applyAlignment="1" applyProtection="1">
      <alignment horizontal="center"/>
    </xf>
    <xf numFmtId="0" fontId="14" fillId="3" borderId="30" xfId="1" applyFont="1" applyFill="1" applyBorder="1" applyProtection="1"/>
    <xf numFmtId="0" fontId="15" fillId="3" borderId="30" xfId="1" applyFont="1" applyFill="1" applyBorder="1" applyProtection="1"/>
    <xf numFmtId="0" fontId="16" fillId="3" borderId="34" xfId="0" applyFont="1" applyFill="1" applyBorder="1" applyAlignment="1" applyProtection="1">
      <alignment horizontal="right"/>
    </xf>
    <xf numFmtId="0" fontId="14" fillId="3" borderId="30" xfId="1" applyFont="1" applyFill="1" applyBorder="1" applyAlignment="1" applyProtection="1">
      <alignment horizontal="left" indent="2"/>
    </xf>
    <xf numFmtId="0" fontId="10" fillId="4" borderId="0" xfId="0" applyFont="1" applyFill="1" applyAlignment="1" applyProtection="1">
      <alignment horizontal="center"/>
    </xf>
    <xf numFmtId="3" fontId="8" fillId="4" borderId="52" xfId="0" applyNumberFormat="1" applyFont="1" applyFill="1" applyBorder="1" applyProtection="1">
      <protection hidden="1"/>
    </xf>
    <xf numFmtId="0" fontId="8" fillId="2" borderId="53" xfId="0" applyFont="1" applyFill="1" applyBorder="1" applyAlignment="1" applyProtection="1">
      <alignment vertical="center"/>
    </xf>
    <xf numFmtId="0" fontId="10" fillId="4" borderId="54" xfId="0" applyFont="1" applyFill="1" applyBorder="1" applyProtection="1">
      <protection hidden="1"/>
    </xf>
    <xf numFmtId="0" fontId="10" fillId="4" borderId="55" xfId="0" applyFont="1" applyFill="1" applyBorder="1" applyProtection="1">
      <protection hidden="1"/>
    </xf>
    <xf numFmtId="0" fontId="4" fillId="5" borderId="56" xfId="0" applyFont="1" applyFill="1" applyBorder="1" applyProtection="1"/>
    <xf numFmtId="0" fontId="4" fillId="6" borderId="56" xfId="0" applyFont="1" applyFill="1" applyBorder="1" applyProtection="1"/>
    <xf numFmtId="0" fontId="4" fillId="4" borderId="56" xfId="0" applyFont="1" applyFill="1" applyBorder="1" applyProtection="1"/>
    <xf numFmtId="0" fontId="8" fillId="4" borderId="0" xfId="0" applyFont="1" applyFill="1" applyAlignment="1" applyProtection="1">
      <alignment horizontal="center"/>
      <protection locked="0"/>
    </xf>
    <xf numFmtId="0" fontId="22" fillId="2" borderId="56" xfId="0" applyFont="1" applyFill="1" applyBorder="1" applyAlignment="1" applyProtection="1">
      <alignment horizontal="center" vertical="center"/>
    </xf>
    <xf numFmtId="3" fontId="10" fillId="5" borderId="9" xfId="0" applyNumberFormat="1"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0" fillId="7" borderId="0" xfId="0" applyFont="1" applyFill="1" applyProtection="1">
      <protection locked="0"/>
    </xf>
    <xf numFmtId="4" fontId="5" fillId="5" borderId="49" xfId="2" applyNumberFormat="1" applyFont="1" applyFill="1" applyBorder="1" applyAlignment="1" applyProtection="1">
      <protection locked="0"/>
    </xf>
    <xf numFmtId="0" fontId="5" fillId="4" borderId="0" xfId="0" applyFont="1" applyFill="1" applyAlignment="1" applyProtection="1">
      <alignment horizontal="left"/>
    </xf>
    <xf numFmtId="0" fontId="8" fillId="4" borderId="0" xfId="0" applyFont="1" applyFill="1" applyBorder="1" applyProtection="1"/>
    <xf numFmtId="3" fontId="10" fillId="4" borderId="0" xfId="0" applyNumberFormat="1" applyFont="1" applyFill="1" applyProtection="1"/>
    <xf numFmtId="0" fontId="10" fillId="6" borderId="2" xfId="0" applyFont="1" applyFill="1" applyBorder="1" applyProtection="1">
      <protection locked="0"/>
    </xf>
    <xf numFmtId="0" fontId="8" fillId="2" borderId="1" xfId="0" applyFont="1" applyFill="1" applyBorder="1" applyAlignment="1" applyProtection="1">
      <alignment horizontal="center"/>
      <protection hidden="1"/>
    </xf>
    <xf numFmtId="0" fontId="10" fillId="4" borderId="0" xfId="0" applyFont="1" applyFill="1" applyProtection="1">
      <protection hidden="1"/>
    </xf>
    <xf numFmtId="0" fontId="10" fillId="4" borderId="0" xfId="0" applyFont="1" applyFill="1" applyAlignment="1" applyProtection="1">
      <alignment horizontal="center"/>
      <protection hidden="1"/>
    </xf>
    <xf numFmtId="0" fontId="10" fillId="4" borderId="0" xfId="0" applyFont="1" applyFill="1" applyBorder="1" applyProtection="1">
      <protection hidden="1"/>
    </xf>
    <xf numFmtId="0" fontId="10" fillId="4" borderId="0" xfId="0" applyFont="1" applyFill="1" applyBorder="1" applyAlignment="1" applyProtection="1">
      <alignment horizontal="right"/>
      <protection hidden="1"/>
    </xf>
    <xf numFmtId="0" fontId="8" fillId="2" borderId="30" xfId="0" applyFont="1" applyFill="1" applyBorder="1" applyAlignment="1" applyProtection="1">
      <alignment horizontal="center"/>
      <protection hidden="1"/>
    </xf>
    <xf numFmtId="0" fontId="10" fillId="4" borderId="5" xfId="0" applyFont="1" applyFill="1" applyBorder="1" applyProtection="1">
      <protection hidden="1"/>
    </xf>
    <xf numFmtId="0" fontId="10" fillId="4" borderId="2" xfId="0" applyFont="1" applyFill="1" applyBorder="1" applyAlignment="1" applyProtection="1">
      <alignment horizontal="center"/>
      <protection hidden="1"/>
    </xf>
    <xf numFmtId="0" fontId="10" fillId="4" borderId="6" xfId="0" applyFont="1" applyFill="1" applyBorder="1" applyProtection="1">
      <protection hidden="1"/>
    </xf>
    <xf numFmtId="0" fontId="10" fillId="4" borderId="7" xfId="0" applyFont="1" applyFill="1" applyBorder="1" applyAlignment="1" applyProtection="1">
      <alignment horizontal="center"/>
      <protection hidden="1"/>
    </xf>
    <xf numFmtId="0" fontId="8" fillId="2" borderId="4" xfId="0" applyFont="1" applyFill="1" applyBorder="1" applyAlignment="1" applyProtection="1">
      <alignment horizontal="center" vertical="center"/>
      <protection hidden="1"/>
    </xf>
    <xf numFmtId="0" fontId="10" fillId="4" borderId="5" xfId="0" applyFont="1" applyFill="1" applyBorder="1" applyAlignment="1" applyProtection="1">
      <alignment horizontal="center"/>
      <protection hidden="1"/>
    </xf>
    <xf numFmtId="0" fontId="10" fillId="4" borderId="6" xfId="0" applyFont="1" applyFill="1" applyBorder="1" applyAlignment="1" applyProtection="1">
      <alignment horizontal="center"/>
      <protection hidden="1"/>
    </xf>
    <xf numFmtId="3" fontId="10" fillId="4" borderId="6" xfId="0" applyNumberFormat="1" applyFont="1" applyFill="1" applyBorder="1" applyProtection="1">
      <protection hidden="1"/>
    </xf>
    <xf numFmtId="0" fontId="8" fillId="4" borderId="6" xfId="0" applyFont="1" applyFill="1" applyBorder="1" applyProtection="1">
      <protection hidden="1"/>
    </xf>
    <xf numFmtId="0" fontId="8" fillId="4" borderId="6" xfId="0" applyFont="1" applyFill="1" applyBorder="1" applyAlignment="1" applyProtection="1">
      <alignment horizontal="center"/>
      <protection hidden="1"/>
    </xf>
    <xf numFmtId="0" fontId="23" fillId="2" borderId="31" xfId="0" applyFont="1" applyFill="1" applyBorder="1" applyAlignment="1" applyProtection="1">
      <protection hidden="1"/>
    </xf>
    <xf numFmtId="0" fontId="8" fillId="2" borderId="32" xfId="0" applyFont="1" applyFill="1" applyBorder="1" applyAlignment="1" applyProtection="1">
      <protection hidden="1"/>
    </xf>
    <xf numFmtId="0" fontId="8" fillId="2" borderId="33" xfId="0" applyFont="1" applyFill="1" applyBorder="1" applyAlignment="1" applyProtection="1">
      <protection hidden="1"/>
    </xf>
    <xf numFmtId="0" fontId="10" fillId="2" borderId="28" xfId="0" applyFont="1" applyFill="1" applyBorder="1" applyProtection="1">
      <protection hidden="1"/>
    </xf>
    <xf numFmtId="0" fontId="8" fillId="2" borderId="4" xfId="0" applyFont="1" applyFill="1" applyBorder="1" applyAlignment="1" applyProtection="1">
      <alignment horizontal="center"/>
      <protection hidden="1"/>
    </xf>
    <xf numFmtId="0" fontId="10" fillId="4" borderId="5" xfId="0" applyFont="1" applyFill="1" applyBorder="1" applyAlignment="1" applyProtection="1">
      <alignment vertical="center" wrapText="1"/>
      <protection hidden="1"/>
    </xf>
    <xf numFmtId="0" fontId="10" fillId="4" borderId="22" xfId="0" applyFont="1" applyFill="1" applyBorder="1" applyAlignment="1" applyProtection="1">
      <alignment horizontal="center"/>
      <protection hidden="1"/>
    </xf>
    <xf numFmtId="3" fontId="10" fillId="7" borderId="6" xfId="0" applyNumberFormat="1" applyFont="1" applyFill="1" applyBorder="1" applyProtection="1">
      <protection hidden="1"/>
    </xf>
    <xf numFmtId="3" fontId="8" fillId="4" borderId="6" xfId="0" applyNumberFormat="1" applyFont="1" applyFill="1" applyBorder="1" applyAlignment="1" applyProtection="1">
      <alignment horizontal="center"/>
      <protection hidden="1"/>
    </xf>
    <xf numFmtId="0" fontId="8" fillId="2" borderId="34" xfId="0" applyFont="1" applyFill="1" applyBorder="1" applyProtection="1">
      <protection hidden="1"/>
    </xf>
    <xf numFmtId="0" fontId="8" fillId="4" borderId="5" xfId="0" applyFont="1" applyFill="1" applyBorder="1" applyProtection="1">
      <protection hidden="1"/>
    </xf>
    <xf numFmtId="0" fontId="8" fillId="4" borderId="0" xfId="0" applyFont="1" applyFill="1" applyBorder="1" applyProtection="1">
      <protection hidden="1"/>
    </xf>
    <xf numFmtId="0" fontId="8" fillId="2" borderId="28" xfId="0" applyFont="1" applyFill="1" applyBorder="1" applyProtection="1">
      <protection hidden="1"/>
    </xf>
    <xf numFmtId="0" fontId="10" fillId="4" borderId="7" xfId="0" applyFont="1" applyFill="1" applyBorder="1" applyProtection="1">
      <protection hidden="1"/>
    </xf>
    <xf numFmtId="0" fontId="8" fillId="4" borderId="7" xfId="0" applyFont="1" applyFill="1" applyBorder="1" applyProtection="1">
      <protection hidden="1"/>
    </xf>
    <xf numFmtId="0" fontId="10" fillId="4" borderId="2" xfId="0" applyFont="1" applyFill="1" applyBorder="1" applyProtection="1">
      <protection hidden="1"/>
    </xf>
    <xf numFmtId="3" fontId="8" fillId="4" borderId="5" xfId="0" applyNumberFormat="1" applyFont="1" applyFill="1" applyBorder="1" applyProtection="1">
      <protection hidden="1"/>
    </xf>
    <xf numFmtId="0" fontId="8" fillId="2" borderId="29" xfId="0" applyFont="1" applyFill="1" applyBorder="1" applyAlignment="1" applyProtection="1">
      <alignment horizontal="center" vertical="center"/>
      <protection hidden="1"/>
    </xf>
    <xf numFmtId="0" fontId="8" fillId="2" borderId="34"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0" fontId="8" fillId="2" borderId="3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3" fontId="10" fillId="7" borderId="51" xfId="0" applyNumberFormat="1" applyFont="1" applyFill="1" applyBorder="1" applyProtection="1">
      <protection hidden="1"/>
    </xf>
    <xf numFmtId="0" fontId="6" fillId="4" borderId="0" xfId="0" applyFont="1" applyFill="1" applyProtection="1">
      <protection hidden="1"/>
    </xf>
    <xf numFmtId="0" fontId="5" fillId="4" borderId="0" xfId="0" applyFont="1" applyFill="1" applyProtection="1">
      <protection hidden="1"/>
    </xf>
    <xf numFmtId="0" fontId="8" fillId="2" borderId="30"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2" fontId="10" fillId="4" borderId="8" xfId="0" applyNumberFormat="1" applyFont="1" applyFill="1" applyBorder="1" applyProtection="1">
      <protection hidden="1"/>
    </xf>
    <xf numFmtId="2" fontId="10" fillId="4" borderId="10" xfId="0" applyNumberFormat="1" applyFont="1" applyFill="1" applyBorder="1" applyProtection="1">
      <protection hidden="1"/>
    </xf>
    <xf numFmtId="3" fontId="10" fillId="4" borderId="2" xfId="0" applyNumberFormat="1" applyFont="1" applyFill="1" applyBorder="1" applyProtection="1">
      <protection hidden="1"/>
    </xf>
    <xf numFmtId="2" fontId="10" fillId="4" borderId="6" xfId="0" applyNumberFormat="1" applyFont="1" applyFill="1" applyBorder="1" applyProtection="1">
      <protection hidden="1"/>
    </xf>
    <xf numFmtId="3" fontId="8" fillId="4" borderId="7" xfId="0" applyNumberFormat="1" applyFont="1" applyFill="1" applyBorder="1" applyProtection="1">
      <protection hidden="1"/>
    </xf>
    <xf numFmtId="0" fontId="8" fillId="2" borderId="28" xfId="0" applyFont="1" applyFill="1" applyBorder="1" applyAlignment="1" applyProtection="1">
      <alignment horizontal="center"/>
      <protection hidden="1"/>
    </xf>
    <xf numFmtId="0" fontId="8" fillId="2" borderId="29" xfId="0" applyFont="1" applyFill="1" applyBorder="1" applyAlignment="1" applyProtection="1">
      <alignment horizontal="center"/>
      <protection hidden="1"/>
    </xf>
    <xf numFmtId="2" fontId="10" fillId="4" borderId="5" xfId="0" applyNumberFormat="1" applyFont="1" applyFill="1" applyBorder="1" applyProtection="1">
      <protection hidden="1"/>
    </xf>
    <xf numFmtId="2" fontId="8" fillId="4" borderId="6" xfId="0" applyNumberFormat="1" applyFont="1" applyFill="1" applyBorder="1" applyProtection="1">
      <protection hidden="1"/>
    </xf>
    <xf numFmtId="2" fontId="10" fillId="4" borderId="13" xfId="0" applyNumberFormat="1" applyFont="1" applyFill="1" applyBorder="1" applyProtection="1">
      <protection hidden="1"/>
    </xf>
    <xf numFmtId="4" fontId="8" fillId="4" borderId="5" xfId="0" applyNumberFormat="1" applyFont="1" applyFill="1" applyBorder="1" applyProtection="1">
      <protection hidden="1"/>
    </xf>
    <xf numFmtId="2" fontId="10" fillId="4" borderId="0" xfId="0" applyNumberFormat="1" applyFont="1" applyFill="1" applyProtection="1">
      <protection hidden="1"/>
    </xf>
    <xf numFmtId="4" fontId="10" fillId="4" borderId="6" xfId="0" applyNumberFormat="1" applyFont="1" applyFill="1" applyBorder="1" applyProtection="1">
      <protection hidden="1"/>
    </xf>
    <xf numFmtId="0" fontId="0" fillId="4" borderId="0" xfId="0" applyFill="1" applyProtection="1">
      <protection hidden="1"/>
    </xf>
    <xf numFmtId="3" fontId="5" fillId="4" borderId="0" xfId="0" applyNumberFormat="1" applyFont="1" applyFill="1" applyProtection="1">
      <protection hidden="1"/>
    </xf>
    <xf numFmtId="3" fontId="5" fillId="7" borderId="49" xfId="2" applyNumberFormat="1" applyFont="1" applyFill="1" applyBorder="1" applyAlignment="1" applyProtection="1">
      <protection hidden="1"/>
    </xf>
    <xf numFmtId="0" fontId="5" fillId="4" borderId="48" xfId="0" applyFont="1" applyFill="1" applyBorder="1" applyProtection="1">
      <protection hidden="1"/>
    </xf>
    <xf numFmtId="0" fontId="5" fillId="4" borderId="48" xfId="0" applyFont="1" applyFill="1" applyBorder="1" applyAlignment="1" applyProtection="1">
      <alignment horizontal="center"/>
      <protection hidden="1"/>
    </xf>
    <xf numFmtId="0" fontId="5" fillId="7" borderId="48" xfId="0" applyFont="1" applyFill="1" applyBorder="1" applyAlignment="1" applyProtection="1">
      <alignment horizontal="center"/>
      <protection hidden="1"/>
    </xf>
    <xf numFmtId="3" fontId="5" fillId="7" borderId="49" xfId="0" applyNumberFormat="1" applyFont="1" applyFill="1" applyBorder="1" applyAlignment="1" applyProtection="1">
      <protection hidden="1"/>
    </xf>
    <xf numFmtId="0" fontId="6" fillId="2" borderId="50" xfId="0" applyFont="1" applyFill="1" applyBorder="1" applyAlignment="1" applyProtection="1">
      <alignment horizontal="center" vertical="center" wrapText="1"/>
      <protection hidden="1"/>
    </xf>
    <xf numFmtId="0" fontId="7" fillId="4" borderId="0" xfId="0" applyFont="1" applyFill="1" applyAlignment="1" applyProtection="1">
      <alignment horizontal="center" vertical="center" wrapText="1"/>
      <protection hidden="1"/>
    </xf>
    <xf numFmtId="0" fontId="5" fillId="4" borderId="50" xfId="0" applyFont="1" applyFill="1" applyBorder="1" applyAlignment="1" applyProtection="1">
      <alignment horizontal="center"/>
      <protection hidden="1"/>
    </xf>
    <xf numFmtId="14" fontId="5" fillId="7" borderId="50" xfId="0" applyNumberFormat="1" applyFont="1" applyFill="1" applyBorder="1" applyAlignment="1" applyProtection="1">
      <alignment horizontal="center"/>
      <protection hidden="1"/>
    </xf>
    <xf numFmtId="0" fontId="5" fillId="4" borderId="50" xfId="0" applyNumberFormat="1" applyFont="1" applyFill="1" applyBorder="1" applyAlignment="1" applyProtection="1">
      <alignment horizontal="center"/>
      <protection hidden="1"/>
    </xf>
    <xf numFmtId="3" fontId="5" fillId="4" borderId="50" xfId="0" applyNumberFormat="1" applyFont="1" applyFill="1" applyBorder="1" applyProtection="1">
      <protection hidden="1"/>
    </xf>
    <xf numFmtId="0" fontId="5" fillId="7" borderId="50" xfId="0" applyFont="1" applyFill="1" applyBorder="1" applyAlignment="1" applyProtection="1">
      <alignment horizontal="center"/>
      <protection hidden="1"/>
    </xf>
    <xf numFmtId="0" fontId="5" fillId="7" borderId="50" xfId="0" applyNumberFormat="1" applyFont="1" applyFill="1" applyBorder="1" applyAlignment="1" applyProtection="1">
      <alignment horizontal="center"/>
      <protection hidden="1"/>
    </xf>
    <xf numFmtId="3" fontId="5" fillId="7" borderId="50" xfId="0" applyNumberFormat="1" applyFont="1" applyFill="1" applyBorder="1" applyProtection="1">
      <protection hidden="1"/>
    </xf>
    <xf numFmtId="0" fontId="0" fillId="7" borderId="0" xfId="0" applyFill="1" applyProtection="1">
      <protection hidden="1"/>
    </xf>
    <xf numFmtId="0" fontId="5" fillId="2" borderId="50" xfId="0" applyFont="1" applyFill="1" applyBorder="1" applyAlignment="1" applyProtection="1">
      <alignment horizontal="center" vertical="center" wrapText="1"/>
      <protection hidden="1"/>
    </xf>
    <xf numFmtId="14" fontId="5" fillId="2" borderId="50" xfId="0" applyNumberFormat="1" applyFont="1" applyFill="1" applyBorder="1" applyAlignment="1" applyProtection="1">
      <alignment horizontal="center" vertical="center" wrapText="1"/>
      <protection hidden="1"/>
    </xf>
    <xf numFmtId="3" fontId="5" fillId="2" borderId="50" xfId="0" applyNumberFormat="1" applyFont="1" applyFill="1" applyBorder="1" applyAlignment="1" applyProtection="1">
      <alignment horizontal="right" vertical="center" wrapText="1"/>
      <protection hidden="1"/>
    </xf>
    <xf numFmtId="3" fontId="6" fillId="7" borderId="68" xfId="0" applyNumberFormat="1" applyFont="1" applyFill="1" applyBorder="1" applyProtection="1">
      <protection hidden="1"/>
    </xf>
    <xf numFmtId="3" fontId="6" fillId="4" borderId="50" xfId="0" applyNumberFormat="1" applyFont="1" applyFill="1" applyBorder="1" applyProtection="1">
      <protection hidden="1"/>
    </xf>
    <xf numFmtId="0" fontId="18" fillId="2" borderId="18" xfId="0" applyFont="1" applyFill="1" applyBorder="1" applyAlignment="1" applyProtection="1">
      <alignment vertical="center"/>
      <protection hidden="1"/>
    </xf>
    <xf numFmtId="0" fontId="6" fillId="2" borderId="18" xfId="0" applyFont="1" applyFill="1" applyBorder="1" applyAlignment="1" applyProtection="1">
      <alignment vertical="center"/>
      <protection hidden="1"/>
    </xf>
    <xf numFmtId="0" fontId="6" fillId="4" borderId="21" xfId="0" applyFont="1" applyFill="1" applyBorder="1" applyProtection="1">
      <protection hidden="1"/>
    </xf>
    <xf numFmtId="4" fontId="5" fillId="4" borderId="0" xfId="0" applyNumberFormat="1" applyFont="1" applyFill="1" applyProtection="1">
      <protection hidden="1"/>
    </xf>
    <xf numFmtId="0" fontId="6" fillId="2" borderId="31" xfId="0" applyFont="1" applyFill="1" applyBorder="1" applyAlignment="1" applyProtection="1">
      <alignment vertical="center"/>
      <protection hidden="1"/>
    </xf>
    <xf numFmtId="0" fontId="6" fillId="2" borderId="45" xfId="0" applyFont="1" applyFill="1" applyBorder="1" applyAlignment="1" applyProtection="1">
      <alignment horizontal="center"/>
      <protection hidden="1"/>
    </xf>
    <xf numFmtId="0" fontId="6" fillId="2" borderId="38" xfId="0" applyFont="1" applyFill="1" applyBorder="1" applyAlignment="1" applyProtection="1">
      <alignment horizontal="center"/>
      <protection hidden="1"/>
    </xf>
    <xf numFmtId="0" fontId="5" fillId="4" borderId="5" xfId="0" applyFont="1" applyFill="1" applyBorder="1" applyProtection="1">
      <protection hidden="1"/>
    </xf>
    <xf numFmtId="0" fontId="5" fillId="4" borderId="6" xfId="0" applyFont="1" applyFill="1" applyBorder="1" applyProtection="1">
      <protection hidden="1"/>
    </xf>
    <xf numFmtId="3" fontId="6" fillId="4" borderId="6" xfId="0" applyNumberFormat="1" applyFont="1" applyFill="1" applyBorder="1" applyProtection="1">
      <protection hidden="1"/>
    </xf>
    <xf numFmtId="3" fontId="8" fillId="7" borderId="8" xfId="0" applyNumberFormat="1" applyFont="1" applyFill="1" applyBorder="1" applyProtection="1">
      <protection hidden="1"/>
    </xf>
    <xf numFmtId="3" fontId="5" fillId="4" borderId="24" xfId="0" applyNumberFormat="1" applyFont="1" applyFill="1" applyBorder="1" applyAlignment="1" applyProtection="1">
      <alignment horizontal="left" indent="1"/>
      <protection hidden="1"/>
    </xf>
    <xf numFmtId="3" fontId="5" fillId="4" borderId="24" xfId="0" applyNumberFormat="1" applyFont="1" applyFill="1" applyBorder="1" applyProtection="1">
      <protection hidden="1"/>
    </xf>
    <xf numFmtId="0" fontId="6" fillId="2" borderId="44"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3" fontId="8" fillId="7" borderId="39" xfId="0" applyNumberFormat="1" applyFont="1" applyFill="1" applyBorder="1" applyProtection="1">
      <protection hidden="1"/>
    </xf>
    <xf numFmtId="0" fontId="5" fillId="4" borderId="0" xfId="0" applyFont="1" applyFill="1" applyBorder="1" applyAlignment="1" applyProtection="1">
      <alignment horizontal="left" indent="1"/>
      <protection hidden="1"/>
    </xf>
    <xf numFmtId="3" fontId="5" fillId="4" borderId="0" xfId="0" applyNumberFormat="1" applyFont="1" applyFill="1" applyBorder="1" applyProtection="1">
      <protection hidden="1"/>
    </xf>
    <xf numFmtId="3" fontId="8" fillId="7" borderId="46" xfId="0" applyNumberFormat="1" applyFont="1" applyFill="1" applyBorder="1" applyProtection="1">
      <protection hidden="1"/>
    </xf>
    <xf numFmtId="3" fontId="8" fillId="7" borderId="47" xfId="0" applyNumberFormat="1" applyFont="1" applyFill="1" applyBorder="1" applyProtection="1">
      <protection hidden="1"/>
    </xf>
    <xf numFmtId="0" fontId="5" fillId="7" borderId="5" xfId="0" applyFont="1" applyFill="1" applyBorder="1" applyProtection="1">
      <protection hidden="1"/>
    </xf>
    <xf numFmtId="3" fontId="8" fillId="7" borderId="5" xfId="0" applyNumberFormat="1" applyFont="1" applyFill="1" applyBorder="1" applyProtection="1">
      <protection hidden="1"/>
    </xf>
    <xf numFmtId="3" fontId="8" fillId="7" borderId="6" xfId="0" applyNumberFormat="1" applyFont="1" applyFill="1" applyBorder="1" applyProtection="1">
      <protection hidden="1"/>
    </xf>
    <xf numFmtId="4" fontId="6" fillId="2" borderId="40" xfId="0" applyNumberFormat="1" applyFont="1" applyFill="1" applyBorder="1" applyAlignment="1" applyProtection="1">
      <alignment vertical="center"/>
      <protection hidden="1"/>
    </xf>
    <xf numFmtId="0" fontId="6" fillId="2" borderId="73" xfId="0" applyFont="1" applyFill="1" applyBorder="1" applyAlignment="1" applyProtection="1">
      <alignment horizontal="center"/>
      <protection hidden="1"/>
    </xf>
    <xf numFmtId="0" fontId="6" fillId="2" borderId="74" xfId="0" applyFont="1" applyFill="1" applyBorder="1" applyAlignment="1" applyProtection="1">
      <alignment horizontal="center"/>
      <protection hidden="1"/>
    </xf>
    <xf numFmtId="0" fontId="6" fillId="2" borderId="34"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29" xfId="0" applyFont="1" applyFill="1" applyBorder="1" applyAlignment="1" applyProtection="1">
      <alignment horizontal="center" vertical="center"/>
      <protection hidden="1"/>
    </xf>
    <xf numFmtId="0" fontId="6" fillId="2" borderId="41" xfId="0" applyFont="1" applyFill="1" applyBorder="1" applyProtection="1">
      <protection hidden="1"/>
    </xf>
    <xf numFmtId="3" fontId="6" fillId="4" borderId="20" xfId="0" applyNumberFormat="1" applyFont="1" applyFill="1" applyBorder="1" applyAlignment="1" applyProtection="1">
      <alignment horizontal="right"/>
      <protection hidden="1"/>
    </xf>
    <xf numFmtId="3" fontId="6" fillId="4" borderId="21" xfId="0" applyNumberFormat="1" applyFont="1" applyFill="1" applyBorder="1" applyAlignment="1" applyProtection="1">
      <alignment horizontal="right"/>
      <protection hidden="1"/>
    </xf>
    <xf numFmtId="3" fontId="6" fillId="4" borderId="22" xfId="0" applyNumberFormat="1" applyFont="1" applyFill="1" applyBorder="1" applyAlignment="1" applyProtection="1">
      <alignment horizontal="right"/>
      <protection hidden="1"/>
    </xf>
    <xf numFmtId="3" fontId="6" fillId="4" borderId="5" xfId="0" applyNumberFormat="1" applyFont="1" applyFill="1" applyBorder="1" applyAlignment="1" applyProtection="1">
      <alignment horizontal="right"/>
      <protection hidden="1"/>
    </xf>
    <xf numFmtId="3" fontId="6" fillId="4" borderId="10" xfId="0" applyNumberFormat="1" applyFont="1" applyFill="1" applyBorder="1" applyAlignment="1" applyProtection="1">
      <alignment horizontal="right"/>
      <protection hidden="1"/>
    </xf>
    <xf numFmtId="0" fontId="5" fillId="4" borderId="7" xfId="0" applyFont="1" applyFill="1" applyBorder="1" applyProtection="1">
      <protection hidden="1"/>
    </xf>
    <xf numFmtId="0" fontId="10" fillId="4" borderId="17" xfId="0" applyFont="1" applyFill="1" applyBorder="1" applyProtection="1">
      <protection hidden="1"/>
    </xf>
    <xf numFmtId="3" fontId="6" fillId="4" borderId="6" xfId="0" applyNumberFormat="1" applyFont="1" applyFill="1" applyBorder="1" applyAlignment="1" applyProtection="1">
      <alignment horizontal="right"/>
      <protection hidden="1"/>
    </xf>
    <xf numFmtId="0" fontId="5" fillId="4" borderId="2" xfId="0" applyFont="1" applyFill="1" applyBorder="1" applyProtection="1">
      <protection hidden="1"/>
    </xf>
    <xf numFmtId="0" fontId="5" fillId="4" borderId="17" xfId="0" applyFont="1" applyFill="1" applyBorder="1" applyProtection="1">
      <protection hidden="1"/>
    </xf>
    <xf numFmtId="0" fontId="6" fillId="2" borderId="28" xfId="0" applyFont="1" applyFill="1" applyBorder="1" applyProtection="1">
      <protection hidden="1"/>
    </xf>
    <xf numFmtId="3" fontId="8" fillId="4" borderId="2" xfId="0" applyNumberFormat="1" applyFont="1" applyFill="1" applyBorder="1" applyProtection="1">
      <protection hidden="1"/>
    </xf>
    <xf numFmtId="0" fontId="8" fillId="2" borderId="41" xfId="0" applyFont="1" applyFill="1" applyBorder="1" applyProtection="1">
      <protection hidden="1"/>
    </xf>
    <xf numFmtId="3" fontId="8" fillId="4" borderId="20" xfId="0" applyNumberFormat="1" applyFont="1" applyFill="1" applyBorder="1" applyProtection="1">
      <protection hidden="1"/>
    </xf>
    <xf numFmtId="3" fontId="8" fillId="4" borderId="21" xfId="0" applyNumberFormat="1" applyFont="1" applyFill="1" applyBorder="1" applyProtection="1">
      <protection hidden="1"/>
    </xf>
    <xf numFmtId="3" fontId="10" fillId="4" borderId="0" xfId="0" applyNumberFormat="1" applyFont="1" applyFill="1" applyProtection="1">
      <protection hidden="1"/>
    </xf>
    <xf numFmtId="0" fontId="8" fillId="2" borderId="22" xfId="0" applyFont="1" applyFill="1" applyBorder="1" applyProtection="1">
      <protection hidden="1"/>
    </xf>
    <xf numFmtId="3" fontId="8" fillId="4" borderId="13" xfId="0" applyNumberFormat="1" applyFont="1" applyFill="1" applyBorder="1" applyProtection="1">
      <protection hidden="1"/>
    </xf>
    <xf numFmtId="3" fontId="8" fillId="4" borderId="14" xfId="0" applyNumberFormat="1" applyFont="1" applyFill="1" applyBorder="1" applyProtection="1">
      <protection hidden="1"/>
    </xf>
    <xf numFmtId="0" fontId="25" fillId="4" borderId="0" xfId="0" applyFont="1" applyFill="1" applyProtection="1">
      <protection hidden="1"/>
    </xf>
    <xf numFmtId="0" fontId="8" fillId="4" borderId="2" xfId="0" applyFont="1" applyFill="1" applyBorder="1" applyProtection="1">
      <protection hidden="1"/>
    </xf>
    <xf numFmtId="0" fontId="10" fillId="4" borderId="0" xfId="0" applyFont="1" applyFill="1" applyAlignment="1" applyProtection="1">
      <alignment vertical="center"/>
      <protection hidden="1"/>
    </xf>
    <xf numFmtId="0" fontId="6" fillId="4" borderId="6" xfId="0" applyFont="1" applyFill="1" applyBorder="1" applyProtection="1">
      <protection hidden="1"/>
    </xf>
    <xf numFmtId="0" fontId="10" fillId="4" borderId="24" xfId="0" applyFont="1" applyFill="1" applyBorder="1" applyProtection="1">
      <protection hidden="1"/>
    </xf>
    <xf numFmtId="0" fontId="10" fillId="4" borderId="5" xfId="0" applyFont="1" applyFill="1" applyBorder="1" applyAlignment="1" applyProtection="1">
      <alignment horizontal="left"/>
      <protection hidden="1"/>
    </xf>
    <xf numFmtId="164" fontId="10" fillId="4" borderId="5" xfId="0" applyNumberFormat="1" applyFont="1" applyFill="1" applyBorder="1" applyProtection="1">
      <protection hidden="1"/>
    </xf>
    <xf numFmtId="0" fontId="10" fillId="4" borderId="6" xfId="0" applyFont="1" applyFill="1" applyBorder="1" applyAlignment="1" applyProtection="1">
      <alignment horizontal="left"/>
      <protection hidden="1"/>
    </xf>
    <xf numFmtId="166" fontId="10" fillId="4" borderId="6" xfId="0" applyNumberFormat="1" applyFont="1" applyFill="1" applyBorder="1" applyProtection="1">
      <protection hidden="1"/>
    </xf>
    <xf numFmtId="165" fontId="10" fillId="4" borderId="6" xfId="0" applyNumberFormat="1" applyFont="1" applyFill="1" applyBorder="1" applyProtection="1">
      <protection hidden="1"/>
    </xf>
    <xf numFmtId="165" fontId="10" fillId="7" borderId="6" xfId="0" applyNumberFormat="1" applyFont="1" applyFill="1" applyBorder="1" applyProtection="1">
      <protection hidden="1"/>
    </xf>
    <xf numFmtId="164" fontId="10" fillId="4" borderId="6" xfId="0" applyNumberFormat="1" applyFont="1" applyFill="1" applyBorder="1" applyProtection="1">
      <protection hidden="1"/>
    </xf>
    <xf numFmtId="4" fontId="10" fillId="4" borderId="0" xfId="0" applyNumberFormat="1" applyFont="1" applyFill="1" applyProtection="1">
      <protection hidden="1"/>
    </xf>
    <xf numFmtId="0" fontId="10" fillId="4" borderId="21" xfId="0" applyFont="1" applyFill="1" applyBorder="1" applyProtection="1">
      <protection hidden="1"/>
    </xf>
    <xf numFmtId="3" fontId="10" fillId="4" borderId="21" xfId="0" applyNumberFormat="1" applyFont="1" applyFill="1" applyBorder="1" applyProtection="1">
      <protection hidden="1"/>
    </xf>
    <xf numFmtId="0" fontId="10" fillId="4" borderId="26" xfId="0" applyFont="1" applyFill="1" applyBorder="1" applyProtection="1">
      <protection hidden="1"/>
    </xf>
    <xf numFmtId="3" fontId="10" fillId="4" borderId="26" xfId="0" applyNumberFormat="1" applyFont="1" applyFill="1" applyBorder="1" applyProtection="1">
      <protection hidden="1"/>
    </xf>
    <xf numFmtId="0" fontId="10" fillId="4" borderId="27" xfId="0" applyFont="1" applyFill="1" applyBorder="1" applyProtection="1">
      <protection hidden="1"/>
    </xf>
    <xf numFmtId="3" fontId="10" fillId="4" borderId="27" xfId="0" applyNumberFormat="1" applyFont="1" applyFill="1" applyBorder="1" applyProtection="1">
      <protection hidden="1"/>
    </xf>
    <xf numFmtId="0" fontId="10" fillId="4" borderId="14" xfId="0" applyFont="1" applyFill="1" applyBorder="1" applyProtection="1">
      <protection hidden="1"/>
    </xf>
    <xf numFmtId="0" fontId="8" fillId="2" borderId="22" xfId="0" applyFont="1" applyFill="1" applyBorder="1" applyAlignment="1" applyProtection="1">
      <alignment vertical="center"/>
      <protection hidden="1"/>
    </xf>
    <xf numFmtId="0" fontId="8" fillId="2" borderId="6"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wrapText="1"/>
      <protection hidden="1"/>
    </xf>
    <xf numFmtId="0" fontId="10" fillId="4" borderId="5" xfId="0" applyFont="1" applyFill="1" applyBorder="1" applyAlignment="1" applyProtection="1">
      <alignment vertical="center"/>
      <protection hidden="1"/>
    </xf>
    <xf numFmtId="165" fontId="10" fillId="4" borderId="6" xfId="0" applyNumberFormat="1" applyFont="1" applyFill="1" applyBorder="1" applyAlignment="1" applyProtection="1">
      <alignment horizontal="center"/>
      <protection hidden="1"/>
    </xf>
    <xf numFmtId="0" fontId="6" fillId="2" borderId="6" xfId="0" applyFont="1" applyFill="1" applyBorder="1" applyProtection="1">
      <protection hidden="1"/>
    </xf>
    <xf numFmtId="0" fontId="6" fillId="2" borderId="6" xfId="0" applyFont="1" applyFill="1" applyBorder="1" applyAlignment="1" applyProtection="1">
      <alignment horizontal="center"/>
      <protection hidden="1"/>
    </xf>
    <xf numFmtId="9" fontId="5" fillId="4" borderId="6" xfId="2"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26" fillId="2" borderId="6" xfId="0" applyFont="1" applyFill="1" applyBorder="1" applyAlignment="1" applyProtection="1">
      <alignment vertical="center"/>
      <protection hidden="1"/>
    </xf>
    <xf numFmtId="0" fontId="12" fillId="4" borderId="6" xfId="0" applyFont="1" applyFill="1" applyBorder="1" applyProtection="1">
      <protection hidden="1"/>
    </xf>
    <xf numFmtId="169" fontId="5" fillId="4" borderId="6" xfId="0" applyNumberFormat="1" applyFont="1" applyFill="1" applyBorder="1" applyProtection="1">
      <protection hidden="1"/>
    </xf>
    <xf numFmtId="169" fontId="6" fillId="4" borderId="6" xfId="0" applyNumberFormat="1" applyFont="1" applyFill="1" applyBorder="1" applyProtection="1">
      <protection hidden="1"/>
    </xf>
    <xf numFmtId="0" fontId="12" fillId="4" borderId="6" xfId="0" applyFont="1" applyFill="1" applyBorder="1" applyAlignment="1" applyProtection="1">
      <alignment horizontal="left" indent="1"/>
      <protection hidden="1"/>
    </xf>
    <xf numFmtId="169" fontId="13" fillId="4" borderId="6" xfId="0" applyNumberFormat="1" applyFont="1" applyFill="1" applyBorder="1" applyProtection="1">
      <protection hidden="1"/>
    </xf>
    <xf numFmtId="169" fontId="6" fillId="2" borderId="6" xfId="0" applyNumberFormat="1" applyFont="1" applyFill="1" applyBorder="1" applyAlignment="1" applyProtection="1">
      <alignment horizontal="center"/>
      <protection hidden="1"/>
    </xf>
    <xf numFmtId="0" fontId="6" fillId="2" borderId="6" xfId="0" applyFont="1" applyFill="1" applyBorder="1" applyAlignment="1" applyProtection="1">
      <alignment vertical="center"/>
      <protection hidden="1"/>
    </xf>
    <xf numFmtId="169" fontId="10" fillId="7" borderId="6" xfId="0" applyNumberFormat="1" applyFont="1" applyFill="1" applyBorder="1" applyProtection="1">
      <protection hidden="1"/>
    </xf>
    <xf numFmtId="0" fontId="5" fillId="7" borderId="6" xfId="0" applyFont="1" applyFill="1" applyBorder="1" applyProtection="1">
      <protection hidden="1"/>
    </xf>
    <xf numFmtId="169" fontId="5" fillId="7" borderId="6" xfId="0" applyNumberFormat="1" applyFont="1" applyFill="1" applyBorder="1" applyProtection="1">
      <protection hidden="1"/>
    </xf>
    <xf numFmtId="4" fontId="6" fillId="4" borderId="6" xfId="0" applyNumberFormat="1" applyFont="1" applyFill="1" applyBorder="1" applyProtection="1">
      <protection hidden="1"/>
    </xf>
    <xf numFmtId="0" fontId="24" fillId="4" borderId="0" xfId="0" applyFont="1" applyFill="1" applyAlignment="1" applyProtection="1">
      <alignment horizontal="center" wrapText="1"/>
      <protection hidden="1"/>
    </xf>
    <xf numFmtId="9" fontId="5" fillId="4" borderId="6" xfId="2" applyFont="1" applyFill="1" applyBorder="1" applyProtection="1">
      <protection hidden="1"/>
    </xf>
    <xf numFmtId="169" fontId="6" fillId="7" borderId="6" xfId="0" applyNumberFormat="1" applyFont="1" applyFill="1" applyBorder="1" applyProtection="1">
      <protection hidden="1"/>
    </xf>
    <xf numFmtId="168" fontId="6" fillId="4" borderId="6" xfId="0" applyNumberFormat="1" applyFont="1" applyFill="1" applyBorder="1" applyProtection="1">
      <protection hidden="1"/>
    </xf>
    <xf numFmtId="0" fontId="27" fillId="4" borderId="0" xfId="0" applyFont="1" applyFill="1" applyProtection="1">
      <protection locked="0"/>
    </xf>
    <xf numFmtId="0" fontId="27" fillId="5" borderId="1" xfId="0" applyFont="1" applyFill="1" applyBorder="1" applyProtection="1">
      <protection locked="0"/>
    </xf>
    <xf numFmtId="0" fontId="8" fillId="2" borderId="29" xfId="0" applyFont="1" applyFill="1" applyBorder="1" applyAlignment="1" applyProtection="1">
      <alignment horizontal="center" vertical="center"/>
      <protection hidden="1"/>
    </xf>
    <xf numFmtId="0" fontId="5" fillId="4" borderId="0" xfId="0" applyFont="1" applyFill="1" applyAlignment="1" applyProtection="1">
      <alignment horizontal="left" vertical="top" wrapText="1"/>
      <protection hidden="1"/>
    </xf>
    <xf numFmtId="3" fontId="10" fillId="4" borderId="6" xfId="0" applyNumberFormat="1" applyFont="1" applyFill="1" applyBorder="1" applyAlignment="1" applyProtection="1">
      <alignment horizontal="center"/>
      <protection hidden="1"/>
    </xf>
    <xf numFmtId="0" fontId="27" fillId="4" borderId="6" xfId="0" applyFont="1" applyFill="1" applyBorder="1" applyProtection="1">
      <protection hidden="1"/>
    </xf>
    <xf numFmtId="0" fontId="27" fillId="4" borderId="7" xfId="0" applyFont="1" applyFill="1" applyBorder="1" applyProtection="1">
      <protection hidden="1"/>
    </xf>
    <xf numFmtId="4" fontId="27" fillId="7" borderId="6" xfId="0" applyNumberFormat="1" applyFont="1" applyFill="1" applyBorder="1" applyProtection="1">
      <protection hidden="1"/>
    </xf>
    <xf numFmtId="0" fontId="27" fillId="4" borderId="0" xfId="0" applyFont="1" applyFill="1" applyProtection="1">
      <protection hidden="1"/>
    </xf>
    <xf numFmtId="0" fontId="28" fillId="4" borderId="5" xfId="0" applyFont="1" applyFill="1" applyBorder="1" applyAlignment="1" applyProtection="1">
      <alignment horizontal="center"/>
      <protection hidden="1"/>
    </xf>
    <xf numFmtId="3" fontId="27" fillId="4" borderId="6" xfId="0" applyNumberFormat="1" applyFont="1" applyFill="1" applyBorder="1" applyProtection="1">
      <protection hidden="1"/>
    </xf>
    <xf numFmtId="0" fontId="28" fillId="4" borderId="6" xfId="0" applyFont="1" applyFill="1" applyBorder="1" applyProtection="1">
      <protection hidden="1"/>
    </xf>
    <xf numFmtId="0" fontId="28" fillId="4" borderId="14" xfId="0" applyFont="1" applyFill="1" applyBorder="1" applyAlignment="1" applyProtection="1">
      <alignment horizontal="center"/>
      <protection hidden="1"/>
    </xf>
    <xf numFmtId="4" fontId="27" fillId="7" borderId="6" xfId="0" applyNumberFormat="1" applyFont="1" applyFill="1" applyBorder="1" applyAlignment="1" applyProtection="1">
      <alignment horizontal="center"/>
      <protection hidden="1"/>
    </xf>
    <xf numFmtId="0" fontId="27" fillId="7" borderId="6" xfId="0" applyFont="1" applyFill="1" applyBorder="1" applyAlignment="1" applyProtection="1">
      <alignment horizontal="center"/>
      <protection hidden="1"/>
    </xf>
    <xf numFmtId="4" fontId="27" fillId="4" borderId="6" xfId="0" applyNumberFormat="1" applyFont="1" applyFill="1" applyBorder="1" applyProtection="1">
      <protection hidden="1"/>
    </xf>
    <xf numFmtId="0" fontId="0" fillId="0" borderId="0" xfId="0" applyProtection="1">
      <protection hidden="1"/>
    </xf>
    <xf numFmtId="0" fontId="23" fillId="2" borderId="4" xfId="0" applyFont="1" applyFill="1" applyBorder="1" applyAlignment="1" applyProtection="1">
      <alignment horizontal="center"/>
      <protection hidden="1"/>
    </xf>
    <xf numFmtId="0" fontId="23" fillId="4" borderId="5" xfId="0" applyFont="1" applyFill="1" applyBorder="1" applyProtection="1">
      <protection hidden="1"/>
    </xf>
    <xf numFmtId="3" fontId="23" fillId="4" borderId="5" xfId="0" applyNumberFormat="1" applyFont="1" applyFill="1" applyBorder="1" applyProtection="1">
      <protection hidden="1"/>
    </xf>
    <xf numFmtId="0" fontId="29" fillId="4" borderId="6" xfId="0" applyFont="1" applyFill="1" applyBorder="1" applyProtection="1">
      <protection hidden="1"/>
    </xf>
    <xf numFmtId="3" fontId="29" fillId="4" borderId="6" xfId="0" applyNumberFormat="1" applyFont="1" applyFill="1" applyBorder="1" applyProtection="1">
      <protection hidden="1"/>
    </xf>
    <xf numFmtId="0" fontId="23" fillId="4" borderId="6" xfId="0" applyFont="1" applyFill="1" applyBorder="1" applyProtection="1">
      <protection hidden="1"/>
    </xf>
    <xf numFmtId="3" fontId="23" fillId="4" borderId="6" xfId="0" applyNumberFormat="1" applyFont="1" applyFill="1" applyBorder="1" applyProtection="1">
      <protection hidden="1"/>
    </xf>
    <xf numFmtId="0" fontId="23" fillId="2" borderId="4" xfId="0" applyFont="1" applyFill="1" applyBorder="1" applyProtection="1">
      <protection hidden="1"/>
    </xf>
    <xf numFmtId="0" fontId="10" fillId="4" borderId="0" xfId="0" applyFont="1" applyFill="1" applyAlignment="1" applyProtection="1">
      <alignment horizontal="left" vertical="center" wrapText="1"/>
      <protection hidden="1"/>
    </xf>
    <xf numFmtId="0" fontId="10" fillId="6" borderId="42" xfId="0" applyFont="1" applyFill="1" applyBorder="1" applyProtection="1">
      <protection locked="0"/>
    </xf>
    <xf numFmtId="0" fontId="0" fillId="0" borderId="0" xfId="0" applyFill="1" applyProtection="1">
      <protection hidden="1"/>
    </xf>
    <xf numFmtId="0" fontId="30" fillId="3" borderId="30" xfId="1" applyFont="1" applyFill="1" applyBorder="1" applyAlignment="1" applyProtection="1">
      <alignment horizontal="left" indent="2"/>
    </xf>
    <xf numFmtId="0" fontId="19" fillId="3" borderId="30" xfId="1" applyFont="1" applyFill="1" applyBorder="1" applyProtection="1"/>
    <xf numFmtId="0" fontId="6" fillId="2" borderId="31" xfId="0" applyFont="1" applyFill="1" applyBorder="1" applyAlignment="1" applyProtection="1">
      <alignment vertical="center"/>
      <protection locked="0"/>
    </xf>
    <xf numFmtId="3" fontId="5" fillId="2" borderId="50" xfId="0" applyNumberFormat="1" applyFont="1" applyFill="1" applyBorder="1" applyProtection="1">
      <protection hidden="1"/>
    </xf>
    <xf numFmtId="0" fontId="6" fillId="4" borderId="0" xfId="0" applyFont="1" applyFill="1" applyAlignment="1" applyProtection="1">
      <alignment horizontal="left"/>
    </xf>
    <xf numFmtId="0" fontId="5" fillId="4" borderId="0" xfId="0" applyFont="1" applyFill="1" applyAlignment="1" applyProtection="1">
      <alignment horizontal="left"/>
    </xf>
    <xf numFmtId="0" fontId="20" fillId="2" borderId="35"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0" fontId="4" fillId="4" borderId="56" xfId="0" applyFont="1" applyFill="1" applyBorder="1" applyAlignment="1" applyProtection="1">
      <alignment horizontal="left" vertical="top" wrapText="1"/>
    </xf>
    <xf numFmtId="0" fontId="23" fillId="2" borderId="35" xfId="0" applyFont="1" applyFill="1" applyBorder="1" applyAlignment="1" applyProtection="1">
      <alignment horizontal="left"/>
      <protection hidden="1"/>
    </xf>
    <xf numFmtId="0" fontId="23" fillId="2" borderId="36" xfId="0" applyFont="1" applyFill="1" applyBorder="1" applyAlignment="1" applyProtection="1">
      <alignment horizontal="left"/>
      <protection hidden="1"/>
    </xf>
    <xf numFmtId="0" fontId="23" fillId="2" borderId="37" xfId="0" applyFont="1" applyFill="1" applyBorder="1" applyAlignment="1" applyProtection="1">
      <alignment horizontal="left"/>
      <protection hidden="1"/>
    </xf>
    <xf numFmtId="0" fontId="8" fillId="2" borderId="30"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2" borderId="34" xfId="0" applyFont="1" applyFill="1" applyBorder="1" applyAlignment="1" applyProtection="1">
      <alignment horizontal="left" vertical="center"/>
      <protection hidden="1"/>
    </xf>
    <xf numFmtId="0" fontId="8" fillId="2" borderId="28" xfId="0" applyFont="1" applyFill="1" applyBorder="1" applyAlignment="1" applyProtection="1">
      <alignment horizontal="left" vertical="center"/>
      <protection hidden="1"/>
    </xf>
    <xf numFmtId="0" fontId="8" fillId="2" borderId="1"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34" xfId="0" applyFont="1" applyFill="1" applyBorder="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xf numFmtId="0" fontId="8" fillId="2" borderId="1" xfId="0" applyFont="1" applyFill="1" applyBorder="1" applyAlignment="1" applyProtection="1">
      <alignment horizontal="center"/>
      <protection hidden="1"/>
    </xf>
    <xf numFmtId="0" fontId="8" fillId="2" borderId="30" xfId="0" applyFont="1" applyFill="1" applyBorder="1" applyAlignment="1" applyProtection="1">
      <alignment horizontal="center"/>
      <protection hidden="1"/>
    </xf>
    <xf numFmtId="0" fontId="8" fillId="2" borderId="1" xfId="0" applyFont="1" applyFill="1" applyBorder="1" applyAlignment="1" applyProtection="1">
      <alignment horizontal="center" vertical="center"/>
      <protection hidden="1"/>
    </xf>
    <xf numFmtId="0" fontId="23" fillId="2" borderId="31" xfId="0" applyFont="1" applyFill="1" applyBorder="1" applyAlignment="1" applyProtection="1">
      <alignment horizontal="left"/>
      <protection hidden="1"/>
    </xf>
    <xf numFmtId="0" fontId="23" fillId="2" borderId="32" xfId="0" applyFont="1" applyFill="1" applyBorder="1" applyAlignment="1" applyProtection="1">
      <alignment horizontal="left"/>
      <protection hidden="1"/>
    </xf>
    <xf numFmtId="0" fontId="23" fillId="2" borderId="33" xfId="0" applyFont="1" applyFill="1" applyBorder="1" applyAlignment="1" applyProtection="1">
      <alignment horizontal="left"/>
      <protection hidden="1"/>
    </xf>
    <xf numFmtId="0" fontId="5" fillId="4" borderId="0" xfId="0" applyFont="1" applyFill="1" applyAlignment="1" applyProtection="1">
      <alignment horizontal="left"/>
      <protection hidden="1"/>
    </xf>
    <xf numFmtId="0" fontId="6" fillId="4" borderId="0" xfId="0" applyFont="1" applyFill="1" applyAlignment="1" applyProtection="1">
      <alignment horizontal="left"/>
      <protection hidden="1"/>
    </xf>
    <xf numFmtId="0" fontId="10" fillId="4" borderId="0" xfId="0" applyFont="1" applyFill="1" applyAlignment="1" applyProtection="1">
      <alignment horizontal="left" vertical="top" wrapText="1"/>
      <protection hidden="1"/>
    </xf>
    <xf numFmtId="0" fontId="8" fillId="2" borderId="37" xfId="0" applyFont="1" applyFill="1" applyBorder="1" applyAlignment="1" applyProtection="1">
      <alignment horizontal="left"/>
      <protection hidden="1"/>
    </xf>
    <xf numFmtId="0" fontId="5" fillId="4" borderId="0" xfId="0" applyFont="1" applyFill="1" applyAlignment="1" applyProtection="1">
      <alignment horizontal="left" vertical="top" wrapText="1"/>
      <protection hidden="1"/>
    </xf>
    <xf numFmtId="0" fontId="23" fillId="2" borderId="48" xfId="0" applyFont="1" applyFill="1" applyBorder="1" applyAlignment="1" applyProtection="1">
      <alignment horizontal="left"/>
      <protection hidden="1"/>
    </xf>
    <xf numFmtId="0" fontId="5" fillId="4" borderId="48" xfId="0" applyFont="1" applyFill="1" applyBorder="1" applyAlignment="1" applyProtection="1">
      <alignment horizontal="left"/>
      <protection hidden="1"/>
    </xf>
    <xf numFmtId="0" fontId="6" fillId="2" borderId="75" xfId="0" applyFont="1" applyFill="1" applyBorder="1" applyAlignment="1" applyProtection="1">
      <alignment horizontal="left" vertical="center" wrapText="1"/>
      <protection hidden="1"/>
    </xf>
    <xf numFmtId="0" fontId="6" fillId="2" borderId="76" xfId="0" applyFont="1" applyFill="1" applyBorder="1" applyAlignment="1" applyProtection="1">
      <alignment horizontal="left" vertical="center" wrapText="1"/>
      <protection hidden="1"/>
    </xf>
    <xf numFmtId="0" fontId="6" fillId="2" borderId="77" xfId="0" applyFont="1" applyFill="1" applyBorder="1" applyAlignment="1" applyProtection="1">
      <alignment horizontal="left" vertical="center" wrapText="1"/>
      <protection hidden="1"/>
    </xf>
    <xf numFmtId="0" fontId="23" fillId="2" borderId="31" xfId="0" applyFont="1" applyFill="1" applyBorder="1" applyAlignment="1" applyProtection="1">
      <alignment horizontal="left" vertical="center" wrapText="1"/>
      <protection hidden="1"/>
    </xf>
    <xf numFmtId="0" fontId="23" fillId="2" borderId="32" xfId="0" applyFont="1" applyFill="1" applyBorder="1" applyAlignment="1" applyProtection="1">
      <alignment horizontal="left" vertical="center" wrapText="1"/>
      <protection hidden="1"/>
    </xf>
    <xf numFmtId="0" fontId="23" fillId="2" borderId="33" xfId="0" applyFont="1" applyFill="1" applyBorder="1" applyAlignment="1" applyProtection="1">
      <alignment horizontal="left" vertical="center" wrapText="1"/>
      <protection hidden="1"/>
    </xf>
    <xf numFmtId="0" fontId="23" fillId="2" borderId="22" xfId="0" applyFont="1" applyFill="1" applyBorder="1" applyAlignment="1" applyProtection="1">
      <alignment horizontal="left" vertical="center"/>
      <protection hidden="1"/>
    </xf>
    <xf numFmtId="0" fontId="23" fillId="2" borderId="0" xfId="0" applyFont="1" applyFill="1" applyBorder="1" applyAlignment="1" applyProtection="1">
      <alignment horizontal="left" vertical="center"/>
      <protection hidden="1"/>
    </xf>
    <xf numFmtId="0" fontId="8" fillId="4" borderId="69" xfId="0" applyFont="1" applyFill="1" applyBorder="1" applyAlignment="1" applyProtection="1">
      <alignment horizontal="right"/>
      <protection hidden="1"/>
    </xf>
    <xf numFmtId="0" fontId="8" fillId="4" borderId="70" xfId="0" applyFont="1" applyFill="1" applyBorder="1" applyAlignment="1" applyProtection="1">
      <alignment horizontal="right"/>
      <protection hidden="1"/>
    </xf>
    <xf numFmtId="0" fontId="8" fillId="4" borderId="71" xfId="0" applyFont="1" applyFill="1" applyBorder="1" applyAlignment="1" applyProtection="1">
      <alignment horizontal="right"/>
      <protection hidden="1"/>
    </xf>
    <xf numFmtId="0" fontId="23" fillId="2" borderId="35" xfId="0" applyFont="1" applyFill="1" applyBorder="1" applyAlignment="1" applyProtection="1">
      <alignment horizontal="left" vertical="center"/>
      <protection hidden="1"/>
    </xf>
    <xf numFmtId="0" fontId="23" fillId="2" borderId="36" xfId="0" applyFont="1" applyFill="1" applyBorder="1" applyAlignment="1" applyProtection="1">
      <alignment horizontal="left" vertical="center"/>
      <protection hidden="1"/>
    </xf>
    <xf numFmtId="0" fontId="23" fillId="2" borderId="37" xfId="0" applyFont="1" applyFill="1" applyBorder="1" applyAlignment="1" applyProtection="1">
      <alignment horizontal="left" vertical="center"/>
      <protection hidden="1"/>
    </xf>
    <xf numFmtId="0" fontId="23" fillId="2" borderId="17" xfId="0" applyFont="1" applyFill="1" applyBorder="1" applyAlignment="1" applyProtection="1">
      <alignment horizontal="left" vertical="center" wrapText="1"/>
      <protection hidden="1"/>
    </xf>
    <xf numFmtId="0" fontId="23" fillId="2" borderId="24" xfId="0" applyFont="1" applyFill="1" applyBorder="1" applyAlignment="1" applyProtection="1">
      <alignment horizontal="left" vertical="center" wrapText="1"/>
      <protection hidden="1"/>
    </xf>
    <xf numFmtId="0" fontId="23" fillId="2" borderId="40" xfId="0" applyFont="1" applyFill="1" applyBorder="1" applyAlignment="1" applyProtection="1">
      <alignment horizontal="left" vertical="center" wrapText="1"/>
      <protection hidden="1"/>
    </xf>
    <xf numFmtId="0" fontId="23" fillId="2" borderId="25" xfId="0" applyFont="1" applyFill="1" applyBorder="1" applyAlignment="1" applyProtection="1">
      <alignment horizontal="left" vertical="center" wrapText="1"/>
      <protection hidden="1"/>
    </xf>
    <xf numFmtId="0" fontId="23" fillId="2" borderId="31" xfId="0" applyFont="1" applyFill="1" applyBorder="1" applyAlignment="1" applyProtection="1">
      <alignment horizontal="left" vertical="center"/>
      <protection hidden="1"/>
    </xf>
    <xf numFmtId="0" fontId="23" fillId="2" borderId="32" xfId="0" applyFont="1" applyFill="1" applyBorder="1" applyAlignment="1" applyProtection="1">
      <alignment horizontal="left" vertical="center"/>
      <protection hidden="1"/>
    </xf>
    <xf numFmtId="0" fontId="23" fillId="2" borderId="33" xfId="0" applyFont="1" applyFill="1" applyBorder="1" applyAlignment="1" applyProtection="1">
      <alignment horizontal="left" vertical="center"/>
      <protection hidden="1"/>
    </xf>
    <xf numFmtId="0" fontId="20" fillId="2" borderId="12" xfId="0" applyFont="1" applyFill="1" applyBorder="1" applyAlignment="1" applyProtection="1">
      <alignment horizontal="left"/>
      <protection hidden="1"/>
    </xf>
    <xf numFmtId="0" fontId="20" fillId="2" borderId="16" xfId="0" applyFont="1" applyFill="1" applyBorder="1" applyAlignment="1" applyProtection="1">
      <alignment horizontal="left"/>
      <protection hidden="1"/>
    </xf>
    <xf numFmtId="0" fontId="20" fillId="2" borderId="11" xfId="0" applyFont="1" applyFill="1" applyBorder="1" applyAlignment="1" applyProtection="1">
      <alignment horizontal="left"/>
      <protection hidden="1"/>
    </xf>
    <xf numFmtId="0" fontId="28" fillId="4" borderId="6" xfId="0" applyFont="1" applyFill="1" applyBorder="1" applyAlignment="1" applyProtection="1">
      <alignment horizontal="center" vertical="center" wrapText="1"/>
      <protection hidden="1"/>
    </xf>
    <xf numFmtId="0" fontId="28" fillId="4" borderId="14" xfId="0" applyFont="1" applyFill="1" applyBorder="1" applyAlignment="1" applyProtection="1">
      <alignment horizontal="center" vertical="center" wrapText="1"/>
      <protection hidden="1"/>
    </xf>
    <xf numFmtId="0" fontId="20" fillId="2" borderId="1" xfId="0" applyFont="1" applyFill="1" applyBorder="1" applyAlignment="1" applyProtection="1">
      <alignment horizontal="left"/>
      <protection hidden="1"/>
    </xf>
    <xf numFmtId="0" fontId="10" fillId="4" borderId="65" xfId="0" applyFont="1" applyFill="1" applyBorder="1" applyAlignment="1" applyProtection="1">
      <alignment horizontal="left" vertical="center" wrapText="1"/>
      <protection hidden="1"/>
    </xf>
    <xf numFmtId="0" fontId="10" fillId="4" borderId="66" xfId="0" applyFont="1" applyFill="1" applyBorder="1" applyAlignment="1" applyProtection="1">
      <alignment horizontal="left" vertical="center" wrapText="1"/>
      <protection hidden="1"/>
    </xf>
    <xf numFmtId="0" fontId="10" fillId="4" borderId="67"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10" fillId="4" borderId="0" xfId="0" applyFont="1" applyFill="1" applyAlignment="1" applyProtection="1">
      <alignment horizontal="left" vertical="center" wrapText="1"/>
    </xf>
    <xf numFmtId="0" fontId="6" fillId="4" borderId="57" xfId="0" applyFont="1" applyFill="1" applyBorder="1" applyAlignment="1" applyProtection="1">
      <alignment horizontal="left"/>
      <protection hidden="1"/>
    </xf>
    <xf numFmtId="0" fontId="6" fillId="4" borderId="58" xfId="0" applyFont="1" applyFill="1" applyBorder="1" applyAlignment="1" applyProtection="1">
      <alignment horizontal="left"/>
      <protection hidden="1"/>
    </xf>
    <xf numFmtId="0" fontId="6" fillId="4" borderId="59" xfId="0" applyFont="1" applyFill="1" applyBorder="1" applyAlignment="1" applyProtection="1">
      <alignment horizontal="left"/>
      <protection hidden="1"/>
    </xf>
    <xf numFmtId="0" fontId="5" fillId="4" borderId="60" xfId="0" applyFont="1" applyFill="1" applyBorder="1" applyAlignment="1" applyProtection="1">
      <alignment horizontal="left"/>
      <protection hidden="1"/>
    </xf>
    <xf numFmtId="0" fontId="5" fillId="4" borderId="0" xfId="0" applyFont="1" applyFill="1" applyBorder="1" applyAlignment="1" applyProtection="1">
      <alignment horizontal="left"/>
      <protection hidden="1"/>
    </xf>
    <xf numFmtId="0" fontId="5" fillId="4" borderId="61" xfId="0" applyFont="1" applyFill="1" applyBorder="1" applyAlignment="1" applyProtection="1">
      <alignment horizontal="left"/>
      <protection hidden="1"/>
    </xf>
    <xf numFmtId="0" fontId="5" fillId="4" borderId="62" xfId="0" applyFont="1" applyFill="1" applyBorder="1" applyAlignment="1" applyProtection="1">
      <alignment horizontal="left"/>
      <protection hidden="1"/>
    </xf>
    <xf numFmtId="0" fontId="5" fillId="4" borderId="63" xfId="0" applyFont="1" applyFill="1" applyBorder="1" applyAlignment="1" applyProtection="1">
      <alignment horizontal="left"/>
      <protection hidden="1"/>
    </xf>
    <xf numFmtId="0" fontId="5" fillId="4" borderId="64" xfId="0" applyFont="1" applyFill="1" applyBorder="1" applyAlignment="1" applyProtection="1">
      <alignment horizontal="left"/>
      <protection hidden="1"/>
    </xf>
    <xf numFmtId="0" fontId="8" fillId="4" borderId="65" xfId="0" applyFont="1" applyFill="1" applyBorder="1" applyAlignment="1" applyProtection="1">
      <alignment horizontal="left" vertical="center"/>
      <protection hidden="1"/>
    </xf>
    <xf numFmtId="0" fontId="8" fillId="4" borderId="66" xfId="0" applyFont="1" applyFill="1" applyBorder="1" applyAlignment="1" applyProtection="1">
      <alignment horizontal="left" vertical="center"/>
      <protection hidden="1"/>
    </xf>
    <xf numFmtId="0" fontId="8" fillId="4" borderId="67" xfId="0" applyFont="1" applyFill="1" applyBorder="1" applyAlignment="1" applyProtection="1">
      <alignment horizontal="left" vertical="center"/>
      <protection hidden="1"/>
    </xf>
    <xf numFmtId="0" fontId="8" fillId="4" borderId="0" xfId="0" applyFont="1" applyFill="1" applyAlignment="1" applyProtection="1">
      <alignment horizontal="left" vertical="top" wrapText="1"/>
      <protection hidden="1"/>
    </xf>
    <xf numFmtId="0" fontId="10" fillId="4" borderId="0" xfId="0" applyFont="1" applyFill="1" applyAlignment="1" applyProtection="1">
      <alignment horizontal="left" vertical="top" wrapText="1"/>
    </xf>
    <xf numFmtId="0" fontId="5" fillId="4" borderId="65" xfId="0" applyFont="1" applyFill="1" applyBorder="1" applyAlignment="1" applyProtection="1">
      <alignment horizontal="left" vertical="center" wrapText="1"/>
      <protection hidden="1"/>
    </xf>
    <xf numFmtId="0" fontId="5" fillId="4" borderId="66" xfId="0" applyFont="1" applyFill="1" applyBorder="1" applyAlignment="1" applyProtection="1">
      <alignment horizontal="left" vertical="center" wrapText="1"/>
      <protection hidden="1"/>
    </xf>
    <xf numFmtId="0" fontId="5" fillId="4" borderId="67" xfId="0" applyFont="1" applyFill="1" applyBorder="1" applyAlignment="1" applyProtection="1">
      <alignment horizontal="left" vertical="center" wrapText="1"/>
      <protection hidden="1"/>
    </xf>
    <xf numFmtId="0" fontId="5" fillId="4" borderId="0" xfId="0" applyFont="1" applyFill="1" applyAlignment="1" applyProtection="1">
      <alignment horizontal="left" vertical="top" wrapText="1"/>
    </xf>
    <xf numFmtId="0" fontId="5" fillId="7" borderId="0" xfId="0" applyFont="1" applyFill="1" applyAlignment="1" applyProtection="1">
      <alignment horizontal="left" vertical="top" wrapText="1"/>
      <protection hidden="1"/>
    </xf>
    <xf numFmtId="0" fontId="5" fillId="4" borderId="65" xfId="0" applyFont="1" applyFill="1" applyBorder="1" applyAlignment="1" applyProtection="1">
      <alignment horizontal="left" vertical="center"/>
      <protection hidden="1"/>
    </xf>
    <xf numFmtId="0" fontId="5" fillId="4" borderId="66" xfId="0" applyFont="1" applyFill="1" applyBorder="1" applyAlignment="1" applyProtection="1">
      <alignment horizontal="left" vertical="center"/>
      <protection hidden="1"/>
    </xf>
    <xf numFmtId="0" fontId="5" fillId="4" borderId="67" xfId="0" applyFont="1" applyFill="1" applyBorder="1" applyAlignment="1" applyProtection="1">
      <alignment horizontal="left" vertical="center"/>
      <protection hidden="1"/>
    </xf>
    <xf numFmtId="0" fontId="6" fillId="4" borderId="65" xfId="0" applyFont="1" applyFill="1" applyBorder="1" applyAlignment="1" applyProtection="1">
      <alignment horizontal="left" vertical="top"/>
      <protection hidden="1"/>
    </xf>
    <xf numFmtId="0" fontId="6" fillId="4" borderId="66" xfId="0" applyFont="1" applyFill="1" applyBorder="1" applyAlignment="1" applyProtection="1">
      <alignment horizontal="left" vertical="top"/>
      <protection hidden="1"/>
    </xf>
    <xf numFmtId="0" fontId="6" fillId="4" borderId="67" xfId="0" applyFont="1" applyFill="1" applyBorder="1" applyAlignment="1" applyProtection="1">
      <alignment horizontal="left" vertical="top"/>
      <protection hidden="1"/>
    </xf>
    <xf numFmtId="0" fontId="6" fillId="4" borderId="0" xfId="0" applyFont="1" applyFill="1" applyAlignment="1" applyProtection="1">
      <alignment horizontal="left" vertical="top"/>
      <protection hidden="1"/>
    </xf>
    <xf numFmtId="3" fontId="10" fillId="4" borderId="7" xfId="0" applyNumberFormat="1" applyFont="1" applyFill="1" applyBorder="1" applyAlignment="1" applyProtection="1">
      <alignment horizontal="center"/>
      <protection hidden="1"/>
    </xf>
    <xf numFmtId="3" fontId="10" fillId="4" borderId="10" xfId="0" applyNumberFormat="1" applyFont="1" applyFill="1" applyBorder="1" applyAlignment="1" applyProtection="1">
      <alignment horizontal="center"/>
      <protection hidden="1"/>
    </xf>
    <xf numFmtId="0" fontId="10" fillId="4" borderId="2" xfId="0" applyFont="1" applyFill="1" applyBorder="1" applyAlignment="1" applyProtection="1">
      <alignment horizontal="center" vertical="center"/>
      <protection hidden="1"/>
    </xf>
    <xf numFmtId="0" fontId="10" fillId="4" borderId="8" xfId="0" applyFont="1" applyFill="1" applyBorder="1" applyAlignment="1" applyProtection="1">
      <alignment horizontal="center" vertical="center"/>
      <protection hidden="1"/>
    </xf>
    <xf numFmtId="0" fontId="23" fillId="2" borderId="17" xfId="0" applyFont="1" applyFill="1" applyBorder="1" applyAlignment="1" applyProtection="1">
      <alignment horizontal="left"/>
      <protection hidden="1"/>
    </xf>
    <xf numFmtId="0" fontId="23" fillId="2" borderId="24" xfId="0" applyFont="1" applyFill="1" applyBorder="1" applyAlignment="1" applyProtection="1">
      <alignment horizontal="left"/>
      <protection hidden="1"/>
    </xf>
    <xf numFmtId="0" fontId="23" fillId="2" borderId="13" xfId="0" applyFont="1" applyFill="1" applyBorder="1" applyAlignment="1" applyProtection="1">
      <alignment horizontal="left"/>
      <protection hidden="1"/>
    </xf>
    <xf numFmtId="0" fontId="10" fillId="6" borderId="7" xfId="0" applyFont="1" applyFill="1" applyBorder="1" applyAlignment="1" applyProtection="1">
      <alignment horizontal="center"/>
      <protection locked="0"/>
    </xf>
    <xf numFmtId="0" fontId="10" fillId="6" borderId="10" xfId="0" applyFont="1" applyFill="1" applyBorder="1" applyAlignment="1" applyProtection="1">
      <alignment horizontal="center"/>
      <protection locked="0"/>
    </xf>
    <xf numFmtId="0" fontId="10" fillId="5" borderId="0" xfId="0" applyFont="1" applyFill="1" applyBorder="1" applyAlignment="1" applyProtection="1">
      <alignment horizontal="center"/>
      <protection locked="0"/>
    </xf>
    <xf numFmtId="0" fontId="10" fillId="5" borderId="20" xfId="0" applyFont="1" applyFill="1" applyBorder="1" applyAlignment="1" applyProtection="1">
      <alignment horizontal="center"/>
      <protection locked="0"/>
    </xf>
    <xf numFmtId="0" fontId="8" fillId="2" borderId="22"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8" fillId="2" borderId="20" xfId="0" applyFont="1" applyFill="1" applyBorder="1" applyAlignment="1" applyProtection="1">
      <alignment horizontal="left"/>
      <protection hidden="1"/>
    </xf>
    <xf numFmtId="3" fontId="10" fillId="4" borderId="6" xfId="0" applyNumberFormat="1" applyFont="1" applyFill="1" applyBorder="1" applyAlignment="1" applyProtection="1">
      <alignment horizontal="center"/>
      <protection hidden="1"/>
    </xf>
    <xf numFmtId="4" fontId="11" fillId="4" borderId="19" xfId="0" applyNumberFormat="1" applyFont="1" applyFill="1" applyBorder="1" applyAlignment="1" applyProtection="1">
      <alignment horizontal="center" vertical="center"/>
      <protection hidden="1"/>
    </xf>
    <xf numFmtId="4" fontId="11" fillId="4" borderId="10" xfId="0" applyNumberFormat="1" applyFont="1" applyFill="1" applyBorder="1" applyAlignment="1" applyProtection="1">
      <alignment horizontal="center" vertical="center"/>
      <protection hidden="1"/>
    </xf>
    <xf numFmtId="4" fontId="6" fillId="4" borderId="19" xfId="0" applyNumberFormat="1" applyFont="1" applyFill="1" applyBorder="1" applyAlignment="1" applyProtection="1">
      <alignment horizontal="left" vertical="center" wrapText="1"/>
      <protection hidden="1"/>
    </xf>
    <xf numFmtId="4" fontId="6" fillId="4" borderId="10" xfId="0" applyNumberFormat="1" applyFont="1" applyFill="1" applyBorder="1" applyAlignment="1" applyProtection="1">
      <alignment horizontal="left" vertical="center" wrapText="1"/>
      <protection hidden="1"/>
    </xf>
    <xf numFmtId="0" fontId="18" fillId="4" borderId="7" xfId="0" applyFont="1" applyFill="1" applyBorder="1" applyAlignment="1" applyProtection="1">
      <alignment horizontal="center"/>
      <protection hidden="1"/>
    </xf>
    <xf numFmtId="0" fontId="18" fillId="4" borderId="72" xfId="0" applyFont="1" applyFill="1" applyBorder="1" applyAlignment="1" applyProtection="1">
      <alignment horizontal="center"/>
      <protection hidden="1"/>
    </xf>
    <xf numFmtId="0" fontId="18" fillId="4" borderId="10" xfId="0" applyFont="1" applyFill="1" applyBorder="1" applyAlignment="1" applyProtection="1">
      <alignment horizontal="center"/>
      <protection hidden="1"/>
    </xf>
    <xf numFmtId="0" fontId="18" fillId="2" borderId="6" xfId="0" applyFont="1" applyFill="1" applyBorder="1" applyAlignment="1" applyProtection="1">
      <alignment horizontal="left" vertical="center"/>
      <protection hidden="1"/>
    </xf>
  </cellXfs>
  <cellStyles count="3">
    <cellStyle name="Hyperlink" xfId="1" builtinId="8"/>
    <cellStyle name="Normal" xfId="0" builtinId="0"/>
    <cellStyle name="Percent" xfId="2" builtinId="5"/>
  </cellStyles>
  <dxfs count="10">
    <dxf>
      <font>
        <color rgb="FFFF0000"/>
      </font>
    </dxf>
    <dxf>
      <fill>
        <patternFill>
          <bgColor rgb="FF92D050"/>
        </patternFill>
      </fill>
    </dxf>
    <dxf>
      <fill>
        <patternFill>
          <bgColor rgb="FFFF0000"/>
        </patternFill>
      </fill>
    </dxf>
    <dxf>
      <font>
        <color rgb="FFFF0000"/>
      </font>
    </dxf>
    <dxf>
      <fill>
        <patternFill>
          <bgColor rgb="FF92D050"/>
        </patternFill>
      </fill>
    </dxf>
    <dxf>
      <fill>
        <patternFill>
          <bgColor rgb="FFFF0000"/>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BCE4F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Upute!A1"/><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Porez i prirez'!A1"/><Relationship Id="rId1" Type="http://schemas.openxmlformats.org/officeDocument/2006/relationships/image" Target="../media/image1.jpeg"/><Relationship Id="rId4" Type="http://schemas.openxmlformats.org/officeDocument/2006/relationships/hyperlink" Target="#'Plan otplate'!A1"/></Relationships>
</file>

<file path=xl/drawings/_rels/drawing11.xml.rels><?xml version="1.0" encoding="UTF-8" standalone="yes"?>
<Relationships xmlns="http://schemas.openxmlformats.org/package/2006/relationships"><Relationship Id="rId3" Type="http://schemas.openxmlformats.org/officeDocument/2006/relationships/hyperlink" Target="#'Rashodi poslovanja'!A1"/><Relationship Id="rId2" Type="http://schemas.openxmlformats.org/officeDocument/2006/relationships/hyperlink" Target="#'Ra&#269;un dohotka'!A1"/><Relationship Id="rId1" Type="http://schemas.openxmlformats.org/officeDocument/2006/relationships/hyperlink" Target="#Naslovna!A1"/><Relationship Id="rId4"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Financijski tok'!A1"/><Relationship Id="rId1" Type="http://schemas.openxmlformats.org/officeDocument/2006/relationships/image" Target="../media/image1.jpeg"/><Relationship Id="rId4" Type="http://schemas.openxmlformats.org/officeDocument/2006/relationships/hyperlink" Target="#'Porez i prirez'!A1"/></Relationships>
</file>

<file path=xl/drawings/_rels/drawing13.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Pokazatelji uspje&#353;nosti'!A1"/><Relationship Id="rId1" Type="http://schemas.openxmlformats.org/officeDocument/2006/relationships/image" Target="../media/image1.jpeg"/><Relationship Id="rId4" Type="http://schemas.openxmlformats.org/officeDocument/2006/relationships/hyperlink" Target="#'Ra&#269;un dohotka'!A1"/></Relationships>
</file>

<file path=xl/drawings/_rels/drawing14.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To&#269;ka pokri&#263;a'!A1"/><Relationship Id="rId1" Type="http://schemas.openxmlformats.org/officeDocument/2006/relationships/image" Target="../media/image1.jpeg"/><Relationship Id="rId4" Type="http://schemas.openxmlformats.org/officeDocument/2006/relationships/hyperlink" Target="#'Financijski tok'!A1"/></Relationships>
</file>

<file path=xl/drawings/_rels/drawing15.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Analiza osjetljivosti'!A1"/><Relationship Id="rId1" Type="http://schemas.openxmlformats.org/officeDocument/2006/relationships/image" Target="../media/image1.jpeg"/><Relationship Id="rId4" Type="http://schemas.openxmlformats.org/officeDocument/2006/relationships/hyperlink" Target="#'Pokazatelji uspje&#353;nosti'!A1"/></Relationships>
</file>

<file path=xl/drawings/_rels/drawing16.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Sa&#382;etak!A1"/><Relationship Id="rId1" Type="http://schemas.openxmlformats.org/officeDocument/2006/relationships/image" Target="../media/image1.jpeg"/><Relationship Id="rId4" Type="http://schemas.openxmlformats.org/officeDocument/2006/relationships/hyperlink" Target="#'To&#269;ka pokri&#263;a'!A1"/></Relationships>
</file>

<file path=xl/drawings/_rels/drawing17.xml.rels><?xml version="1.0" encoding="UTF-8" standalone="yes"?>
<Relationships xmlns="http://schemas.openxmlformats.org/package/2006/relationships"><Relationship Id="rId3" Type="http://schemas.openxmlformats.org/officeDocument/2006/relationships/hyperlink" Target="#'Analiza osjetljivosti'!A1"/><Relationship Id="rId2" Type="http://schemas.openxmlformats.org/officeDocument/2006/relationships/hyperlink" Target="#Naslovna!A1"/><Relationship Id="rId1" Type="http://schemas.openxmlformats.org/officeDocument/2006/relationships/image" Target="../media/image1.jpeg"/><Relationship Id="rId4" Type="http://schemas.openxmlformats.org/officeDocument/2006/relationships/hyperlink" Target="#'Postoje&#263;i krediti'!A1"/></Relationships>
</file>

<file path=xl/drawings/_rels/drawing18.xml.rels><?xml version="1.0" encoding="UTF-8" standalone="yes"?>
<Relationships xmlns="http://schemas.openxmlformats.org/package/2006/relationships"><Relationship Id="rId3" Type="http://schemas.openxmlformats.org/officeDocument/2006/relationships/hyperlink" Target="#Sa&#382;etak!A1"/><Relationship Id="rId2" Type="http://schemas.openxmlformats.org/officeDocument/2006/relationships/hyperlink" Target="#Naslovna!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Bank case'!A1"/><Relationship Id="rId1" Type="http://schemas.openxmlformats.org/officeDocument/2006/relationships/image" Target="../media/image1.jpeg"/><Relationship Id="rId4" Type="http://schemas.openxmlformats.org/officeDocument/2006/relationships/hyperlink" Target="#'Otplata kredita'!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ihodi od prodaje'!A1"/><Relationship Id="rId1" Type="http://schemas.openxmlformats.org/officeDocument/2006/relationships/hyperlink" Target="#Naslovna!A1"/></Relationships>
</file>

<file path=xl/drawings/_rels/drawing20.xml.rels><?xml version="1.0" encoding="UTF-8" standalone="yes"?>
<Relationships xmlns="http://schemas.openxmlformats.org/package/2006/relationships"><Relationship Id="rId3" Type="http://schemas.openxmlformats.org/officeDocument/2006/relationships/hyperlink" Target="#'Management case'!A1"/><Relationship Id="rId2" Type="http://schemas.openxmlformats.org/officeDocument/2006/relationships/hyperlink" Target="#Naslovna!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Upute!A1"/><Relationship Id="rId2" Type="http://schemas.openxmlformats.org/officeDocument/2006/relationships/hyperlink" Target="#Zaposlenici!A1"/><Relationship Id="rId1" Type="http://schemas.openxmlformats.org/officeDocument/2006/relationships/image" Target="../media/image1.jpeg"/><Relationship Id="rId4" Type="http://schemas.openxmlformats.org/officeDocument/2006/relationships/hyperlink" Target="#Naslovna!A1"/></Relationships>
</file>

<file path=xl/drawings/_rels/drawing4.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Ulaganja u osnovna sredstva'!A1"/><Relationship Id="rId1" Type="http://schemas.openxmlformats.org/officeDocument/2006/relationships/image" Target="../media/image1.jpeg"/><Relationship Id="rId4" Type="http://schemas.openxmlformats.org/officeDocument/2006/relationships/hyperlink" Target="#'Prihodi od prodaje'!A1"/></Relationships>
</file>

<file path=xl/drawings/_rels/drawing5.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Amortizacija!A1"/><Relationship Id="rId1" Type="http://schemas.openxmlformats.org/officeDocument/2006/relationships/image" Target="../media/image1.jpeg"/><Relationship Id="rId4" Type="http://schemas.openxmlformats.org/officeDocument/2006/relationships/hyperlink" Target="#Zaposlenici!A1"/></Relationships>
</file>

<file path=xl/drawings/_rels/drawing6.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Ulaganja u obrtna sredstva'!A1"/><Relationship Id="rId1" Type="http://schemas.openxmlformats.org/officeDocument/2006/relationships/image" Target="../media/image1.jpeg"/><Relationship Id="rId4" Type="http://schemas.openxmlformats.org/officeDocument/2006/relationships/hyperlink" Target="#'Ulaganja u osnovna sredstva'!A1"/></Relationships>
</file>

<file path=xl/drawings/_rels/drawing7.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Izvori financiranja'!A1"/><Relationship Id="rId1" Type="http://schemas.openxmlformats.org/officeDocument/2006/relationships/image" Target="../media/image1.jpeg"/><Relationship Id="rId4" Type="http://schemas.openxmlformats.org/officeDocument/2006/relationships/hyperlink" Target="#Amortizacija!A1"/></Relationships>
</file>

<file path=xl/drawings/_rels/drawing8.xml.rels><?xml version="1.0" encoding="UTF-8" standalone="yes"?>
<Relationships xmlns="http://schemas.openxmlformats.org/package/2006/relationships"><Relationship Id="rId3" Type="http://schemas.openxmlformats.org/officeDocument/2006/relationships/hyperlink" Target="#Naslovna!A1"/><Relationship Id="rId2" Type="http://schemas.openxmlformats.org/officeDocument/2006/relationships/hyperlink" Target="#'Plan otplate'!A1"/><Relationship Id="rId1" Type="http://schemas.openxmlformats.org/officeDocument/2006/relationships/image" Target="../media/image1.jpeg"/><Relationship Id="rId4" Type="http://schemas.openxmlformats.org/officeDocument/2006/relationships/hyperlink" Target="#'Ulaganja u obrtna sredstva'!A1"/></Relationships>
</file>

<file path=xl/drawings/_rels/drawing9.xml.rels><?xml version="1.0" encoding="UTF-8" standalone="yes"?>
<Relationships xmlns="http://schemas.openxmlformats.org/package/2006/relationships"><Relationship Id="rId3" Type="http://schemas.openxmlformats.org/officeDocument/2006/relationships/hyperlink" Target="#'Rashodi poslovanja'!A1"/><Relationship Id="rId2" Type="http://schemas.openxmlformats.org/officeDocument/2006/relationships/hyperlink" Target="#'Izvori financiranja'!A1"/><Relationship Id="rId1" Type="http://schemas.openxmlformats.org/officeDocument/2006/relationships/hyperlink" Target="#Naslovna!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3467100</xdr:colOff>
      <xdr:row>43</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76825"/>
          <a:ext cx="3848100" cy="588008"/>
        </a:xfrm>
        <a:prstGeom prst="rect">
          <a:avLst/>
        </a:prstGeom>
      </xdr:spPr>
    </xdr:pic>
    <xdr:clientData/>
  </xdr:twoCellAnchor>
  <xdr:twoCellAnchor editAs="oneCell">
    <xdr:from>
      <xdr:col>3</xdr:col>
      <xdr:colOff>1457325</xdr:colOff>
      <xdr:row>5</xdr:row>
      <xdr:rowOff>96232</xdr:rowOff>
    </xdr:from>
    <xdr:to>
      <xdr:col>3</xdr:col>
      <xdr:colOff>1990725</xdr:colOff>
      <xdr:row>7</xdr:row>
      <xdr:rowOff>66677</xdr:rowOff>
    </xdr:to>
    <xdr:pic>
      <xdr:nvPicPr>
        <xdr:cNvPr id="4" name="Picture 3"/>
        <xdr:cNvPicPr>
          <a:picLocks noChangeAspect="1"/>
        </xdr:cNvPicPr>
      </xdr:nvPicPr>
      <xdr:blipFill>
        <a:blip xmlns:r="http://schemas.openxmlformats.org/officeDocument/2006/relationships" r:embed="rId2"/>
        <a:stretch>
          <a:fillRect/>
        </a:stretch>
      </xdr:blipFill>
      <xdr:spPr>
        <a:xfrm>
          <a:off x="1838325" y="8268682"/>
          <a:ext cx="533400" cy="294295"/>
        </a:xfrm>
        <a:prstGeom prst="rect">
          <a:avLst/>
        </a:prstGeom>
      </xdr:spPr>
    </xdr:pic>
    <xdr:clientData/>
  </xdr:twoCellAnchor>
  <xdr:twoCellAnchor>
    <xdr:from>
      <xdr:col>1</xdr:col>
      <xdr:colOff>3514725</xdr:colOff>
      <xdr:row>0</xdr:row>
      <xdr:rowOff>57150</xdr:rowOff>
    </xdr:from>
    <xdr:to>
      <xdr:col>1</xdr:col>
      <xdr:colOff>4695825</xdr:colOff>
      <xdr:row>0</xdr:row>
      <xdr:rowOff>542925</xdr:rowOff>
    </xdr:to>
    <xdr:sp macro="" textlink="">
      <xdr:nvSpPr>
        <xdr:cNvPr id="5" name="Right Arrow 4">
          <a:hlinkClick xmlns:r="http://schemas.openxmlformats.org/officeDocument/2006/relationships" r:id="rId3"/>
        </xdr:cNvPr>
        <xdr:cNvSpPr/>
      </xdr:nvSpPr>
      <xdr:spPr>
        <a:xfrm>
          <a:off x="3895725" y="57150"/>
          <a:ext cx="11811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3</xdr:col>
      <xdr:colOff>438150</xdr:colOff>
      <xdr:row>78</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54250"/>
          <a:ext cx="3848100" cy="588008"/>
        </a:xfrm>
        <a:prstGeom prst="rect">
          <a:avLst/>
        </a:prstGeom>
      </xdr:spPr>
    </xdr:pic>
    <xdr:clientData/>
  </xdr:twoCellAnchor>
  <xdr:twoCellAnchor>
    <xdr:from>
      <xdr:col>7</xdr:col>
      <xdr:colOff>38100</xdr:colOff>
      <xdr:row>0</xdr:row>
      <xdr:rowOff>123825</xdr:rowOff>
    </xdr:from>
    <xdr:to>
      <xdr:col>8</xdr:col>
      <xdr:colOff>466725</xdr:colOff>
      <xdr:row>0</xdr:row>
      <xdr:rowOff>609600</xdr:rowOff>
    </xdr:to>
    <xdr:sp macro="" textlink="">
      <xdr:nvSpPr>
        <xdr:cNvPr id="4" name="Right Arrow 3">
          <a:hlinkClick xmlns:r="http://schemas.openxmlformats.org/officeDocument/2006/relationships" r:id="rId2"/>
        </xdr:cNvPr>
        <xdr:cNvSpPr/>
      </xdr:nvSpPr>
      <xdr:spPr>
        <a:xfrm>
          <a:off x="7219950" y="123825"/>
          <a:ext cx="11811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47625</xdr:colOff>
      <xdr:row>0</xdr:row>
      <xdr:rowOff>28575</xdr:rowOff>
    </xdr:from>
    <xdr:to>
      <xdr:col>0</xdr:col>
      <xdr:colOff>1857375</xdr:colOff>
      <xdr:row>0</xdr:row>
      <xdr:rowOff>581025</xdr:rowOff>
    </xdr:to>
    <xdr:sp macro="" textlink="">
      <xdr:nvSpPr>
        <xdr:cNvPr id="5" name="Left Arrow 4">
          <a:hlinkClick xmlns:r="http://schemas.openxmlformats.org/officeDocument/2006/relationships" r:id="rId3"/>
        </xdr:cNvPr>
        <xdr:cNvSpPr/>
      </xdr:nvSpPr>
      <xdr:spPr>
        <a:xfrm>
          <a:off x="47625"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5</xdr:col>
      <xdr:colOff>361950</xdr:colOff>
      <xdr:row>0</xdr:row>
      <xdr:rowOff>123825</xdr:rowOff>
    </xdr:from>
    <xdr:to>
      <xdr:col>6</xdr:col>
      <xdr:colOff>704850</xdr:colOff>
      <xdr:row>1</xdr:row>
      <xdr:rowOff>0</xdr:rowOff>
    </xdr:to>
    <xdr:sp macro="" textlink="">
      <xdr:nvSpPr>
        <xdr:cNvPr id="7" name="Left Arrow 6">
          <a:hlinkClick xmlns:r="http://schemas.openxmlformats.org/officeDocument/2006/relationships" r:id="rId4"/>
        </xdr:cNvPr>
        <xdr:cNvSpPr/>
      </xdr:nvSpPr>
      <xdr:spPr>
        <a:xfrm>
          <a:off x="6038850" y="123825"/>
          <a:ext cx="109537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41275</xdr:colOff>
      <xdr:row>0</xdr:row>
      <xdr:rowOff>95250</xdr:rowOff>
    </xdr:from>
    <xdr:to>
      <xdr:col>0</xdr:col>
      <xdr:colOff>1860551</xdr:colOff>
      <xdr:row>0</xdr:row>
      <xdr:rowOff>673100</xdr:rowOff>
    </xdr:to>
    <xdr:sp macro="" textlink="">
      <xdr:nvSpPr>
        <xdr:cNvPr id="3" name="Left Arrow 2">
          <a:hlinkClick xmlns:r="http://schemas.openxmlformats.org/officeDocument/2006/relationships" r:id="rId1"/>
        </xdr:cNvPr>
        <xdr:cNvSpPr/>
      </xdr:nvSpPr>
      <xdr:spPr>
        <a:xfrm>
          <a:off x="41275" y="95250"/>
          <a:ext cx="1819276" cy="5778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hr-HR" sz="1100">
              <a:solidFill>
                <a:schemeClr val="dk1"/>
              </a:solidFill>
              <a:effectLst/>
              <a:latin typeface="Arial" panose="020B0604020202020204" pitchFamily="34" charset="0"/>
              <a:ea typeface="+mn-ea"/>
              <a:cs typeface="Arial" panose="020B0604020202020204" pitchFamily="34" charset="0"/>
            </a:rPr>
            <a:t>Povratak</a:t>
          </a:r>
          <a:r>
            <a:rPr lang="hr-HR" sz="1100" baseline="0">
              <a:solidFill>
                <a:schemeClr val="dk1"/>
              </a:solidFill>
              <a:effectLst/>
              <a:latin typeface="Arial" panose="020B0604020202020204" pitchFamily="34" charset="0"/>
              <a:ea typeface="+mn-ea"/>
              <a:cs typeface="Arial" panose="020B0604020202020204" pitchFamily="34" charset="0"/>
            </a:rPr>
            <a:t> na</a:t>
          </a:r>
          <a:r>
            <a:rPr lang="hr-HR" sz="1100">
              <a:solidFill>
                <a:schemeClr val="dk1"/>
              </a:solidFill>
              <a:effectLst/>
              <a:latin typeface="Arial" panose="020B0604020202020204" pitchFamily="34" charset="0"/>
              <a:ea typeface="+mn-ea"/>
              <a:cs typeface="Arial" panose="020B0604020202020204" pitchFamily="34" charset="0"/>
            </a:rPr>
            <a:t> naslovnicu</a:t>
          </a:r>
          <a:endParaRPr lang="hr-HR">
            <a:effectLst/>
            <a:latin typeface="Arial" panose="020B0604020202020204" pitchFamily="34" charset="0"/>
            <a:cs typeface="Arial" panose="020B0604020202020204" pitchFamily="34" charset="0"/>
          </a:endParaRPr>
        </a:p>
      </xdr:txBody>
    </xdr:sp>
    <xdr:clientData/>
  </xdr:twoCellAnchor>
  <xdr:twoCellAnchor>
    <xdr:from>
      <xdr:col>2</xdr:col>
      <xdr:colOff>1708150</xdr:colOff>
      <xdr:row>0</xdr:row>
      <xdr:rowOff>123825</xdr:rowOff>
    </xdr:from>
    <xdr:to>
      <xdr:col>4</xdr:col>
      <xdr:colOff>466725</xdr:colOff>
      <xdr:row>0</xdr:row>
      <xdr:rowOff>641350</xdr:rowOff>
    </xdr:to>
    <xdr:sp macro="" textlink="">
      <xdr:nvSpPr>
        <xdr:cNvPr id="4" name="Right Arrow 3">
          <a:hlinkClick xmlns:r="http://schemas.openxmlformats.org/officeDocument/2006/relationships" r:id="rId2"/>
        </xdr:cNvPr>
        <xdr:cNvSpPr/>
      </xdr:nvSpPr>
      <xdr:spPr>
        <a:xfrm>
          <a:off x="5664200" y="123825"/>
          <a:ext cx="1101725" cy="51752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2</xdr:col>
      <xdr:colOff>336550</xdr:colOff>
      <xdr:row>0</xdr:row>
      <xdr:rowOff>133349</xdr:rowOff>
    </xdr:from>
    <xdr:to>
      <xdr:col>2</xdr:col>
      <xdr:colOff>1492250</xdr:colOff>
      <xdr:row>0</xdr:row>
      <xdr:rowOff>641350</xdr:rowOff>
    </xdr:to>
    <xdr:sp macro="" textlink="">
      <xdr:nvSpPr>
        <xdr:cNvPr id="5" name="Left Arrow 4">
          <a:hlinkClick xmlns:r="http://schemas.openxmlformats.org/officeDocument/2006/relationships" r:id="rId3"/>
        </xdr:cNvPr>
        <xdr:cNvSpPr/>
      </xdr:nvSpPr>
      <xdr:spPr>
        <a:xfrm>
          <a:off x="4292600" y="133349"/>
          <a:ext cx="1155700" cy="508001"/>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twoCellAnchor editAs="oneCell">
    <xdr:from>
      <xdr:col>0</xdr:col>
      <xdr:colOff>0</xdr:colOff>
      <xdr:row>25</xdr:row>
      <xdr:rowOff>0</xdr:rowOff>
    </xdr:from>
    <xdr:to>
      <xdr:col>2</xdr:col>
      <xdr:colOff>120650</xdr:colOff>
      <xdr:row>27</xdr:row>
      <xdr:rowOff>156208</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5505450"/>
          <a:ext cx="3994150" cy="52450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17</xdr:row>
      <xdr:rowOff>44450</xdr:rowOff>
    </xdr:from>
    <xdr:to>
      <xdr:col>2</xdr:col>
      <xdr:colOff>704850</xdr:colOff>
      <xdr:row>21</xdr:row>
      <xdr:rowOff>60958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49650"/>
          <a:ext cx="3994150" cy="524508"/>
        </a:xfrm>
        <a:prstGeom prst="rect">
          <a:avLst/>
        </a:prstGeom>
      </xdr:spPr>
    </xdr:pic>
    <xdr:clientData/>
  </xdr:twoCellAnchor>
  <xdr:twoCellAnchor>
    <xdr:from>
      <xdr:col>3</xdr:col>
      <xdr:colOff>38099</xdr:colOff>
      <xdr:row>0</xdr:row>
      <xdr:rowOff>95250</xdr:rowOff>
    </xdr:from>
    <xdr:to>
      <xdr:col>4</xdr:col>
      <xdr:colOff>66674</xdr:colOff>
      <xdr:row>0</xdr:row>
      <xdr:rowOff>581025</xdr:rowOff>
    </xdr:to>
    <xdr:sp macro="" textlink="">
      <xdr:nvSpPr>
        <xdr:cNvPr id="4" name="Right Arrow 3">
          <a:hlinkClick xmlns:r="http://schemas.openxmlformats.org/officeDocument/2006/relationships" r:id="rId2"/>
        </xdr:cNvPr>
        <xdr:cNvSpPr/>
      </xdr:nvSpPr>
      <xdr:spPr>
        <a:xfrm>
          <a:off x="5305424" y="95250"/>
          <a:ext cx="1095375"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57150</xdr:colOff>
      <xdr:row>0</xdr:row>
      <xdr:rowOff>28575</xdr:rowOff>
    </xdr:from>
    <xdr:to>
      <xdr:col>0</xdr:col>
      <xdr:colOff>1866900</xdr:colOff>
      <xdr:row>0</xdr:row>
      <xdr:rowOff>581025</xdr:rowOff>
    </xdr:to>
    <xdr:sp macro="" textlink="">
      <xdr:nvSpPr>
        <xdr:cNvPr id="5" name="Left Arrow 4">
          <a:hlinkClick xmlns:r="http://schemas.openxmlformats.org/officeDocument/2006/relationships" r:id="rId3"/>
        </xdr:cNvPr>
        <xdr:cNvSpPr/>
      </xdr:nvSpPr>
      <xdr:spPr>
        <a:xfrm>
          <a:off x="57150"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2</xdr:col>
      <xdr:colOff>38100</xdr:colOff>
      <xdr:row>0</xdr:row>
      <xdr:rowOff>85725</xdr:rowOff>
    </xdr:from>
    <xdr:to>
      <xdr:col>2</xdr:col>
      <xdr:colOff>1028700</xdr:colOff>
      <xdr:row>0</xdr:row>
      <xdr:rowOff>590550</xdr:rowOff>
    </xdr:to>
    <xdr:sp macro="" textlink="">
      <xdr:nvSpPr>
        <xdr:cNvPr id="6" name="Left Arrow 5">
          <a:hlinkClick xmlns:r="http://schemas.openxmlformats.org/officeDocument/2006/relationships" r:id="rId4"/>
        </xdr:cNvPr>
        <xdr:cNvSpPr/>
      </xdr:nvSpPr>
      <xdr:spPr>
        <a:xfrm>
          <a:off x="4238625" y="85725"/>
          <a:ext cx="990600"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3</xdr:col>
      <xdr:colOff>400050</xdr:colOff>
      <xdr:row>33</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24550"/>
          <a:ext cx="3848100" cy="588008"/>
        </a:xfrm>
        <a:prstGeom prst="rect">
          <a:avLst/>
        </a:prstGeom>
      </xdr:spPr>
    </xdr:pic>
    <xdr:clientData/>
  </xdr:twoCellAnchor>
  <xdr:twoCellAnchor>
    <xdr:from>
      <xdr:col>3</xdr:col>
      <xdr:colOff>685799</xdr:colOff>
      <xdr:row>0</xdr:row>
      <xdr:rowOff>85726</xdr:rowOff>
    </xdr:from>
    <xdr:to>
      <xdr:col>5</xdr:col>
      <xdr:colOff>47624</xdr:colOff>
      <xdr:row>0</xdr:row>
      <xdr:rowOff>581025</xdr:rowOff>
    </xdr:to>
    <xdr:sp macro="" textlink="">
      <xdr:nvSpPr>
        <xdr:cNvPr id="4" name="Right Arrow 3">
          <a:hlinkClick xmlns:r="http://schemas.openxmlformats.org/officeDocument/2006/relationships" r:id="rId2"/>
        </xdr:cNvPr>
        <xdr:cNvSpPr/>
      </xdr:nvSpPr>
      <xdr:spPr>
        <a:xfrm>
          <a:off x="4133849" y="85726"/>
          <a:ext cx="904875" cy="495299"/>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57150</xdr:colOff>
      <xdr:row>0</xdr:row>
      <xdr:rowOff>38100</xdr:rowOff>
    </xdr:from>
    <xdr:to>
      <xdr:col>0</xdr:col>
      <xdr:colOff>1866900</xdr:colOff>
      <xdr:row>0</xdr:row>
      <xdr:rowOff>590550</xdr:rowOff>
    </xdr:to>
    <xdr:sp macro="" textlink="">
      <xdr:nvSpPr>
        <xdr:cNvPr id="5" name="Left Arrow 4">
          <a:hlinkClick xmlns:r="http://schemas.openxmlformats.org/officeDocument/2006/relationships" r:id="rId3"/>
        </xdr:cNvPr>
        <xdr:cNvSpPr/>
      </xdr:nvSpPr>
      <xdr:spPr>
        <a:xfrm>
          <a:off x="57150" y="3810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2</xdr:col>
      <xdr:colOff>342900</xdr:colOff>
      <xdr:row>0</xdr:row>
      <xdr:rowOff>85725</xdr:rowOff>
    </xdr:from>
    <xdr:to>
      <xdr:col>3</xdr:col>
      <xdr:colOff>571500</xdr:colOff>
      <xdr:row>0</xdr:row>
      <xdr:rowOff>590550</xdr:rowOff>
    </xdr:to>
    <xdr:sp macro="" textlink="">
      <xdr:nvSpPr>
        <xdr:cNvPr id="6" name="Left Arrow 5">
          <a:hlinkClick xmlns:r="http://schemas.openxmlformats.org/officeDocument/2006/relationships" r:id="rId4"/>
        </xdr:cNvPr>
        <xdr:cNvSpPr/>
      </xdr:nvSpPr>
      <xdr:spPr>
        <a:xfrm>
          <a:off x="3524250" y="85725"/>
          <a:ext cx="117157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22</xdr:row>
      <xdr:rowOff>38100</xdr:rowOff>
    </xdr:from>
    <xdr:to>
      <xdr:col>1</xdr:col>
      <xdr:colOff>2000250</xdr:colOff>
      <xdr:row>25</xdr:row>
      <xdr:rowOff>54608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838950"/>
          <a:ext cx="3848100" cy="588008"/>
        </a:xfrm>
        <a:prstGeom prst="rect">
          <a:avLst/>
        </a:prstGeom>
      </xdr:spPr>
    </xdr:pic>
    <xdr:clientData/>
  </xdr:twoCellAnchor>
  <xdr:twoCellAnchor>
    <xdr:from>
      <xdr:col>3</xdr:col>
      <xdr:colOff>323850</xdr:colOff>
      <xdr:row>0</xdr:row>
      <xdr:rowOff>95250</xdr:rowOff>
    </xdr:from>
    <xdr:to>
      <xdr:col>4</xdr:col>
      <xdr:colOff>657225</xdr:colOff>
      <xdr:row>0</xdr:row>
      <xdr:rowOff>581025</xdr:rowOff>
    </xdr:to>
    <xdr:sp macro="" textlink="">
      <xdr:nvSpPr>
        <xdr:cNvPr id="4" name="Right Arrow 3">
          <a:hlinkClick xmlns:r="http://schemas.openxmlformats.org/officeDocument/2006/relationships" r:id="rId2"/>
        </xdr:cNvPr>
        <xdr:cNvSpPr/>
      </xdr:nvSpPr>
      <xdr:spPr>
        <a:xfrm>
          <a:off x="5953125" y="95250"/>
          <a:ext cx="11811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57150</xdr:colOff>
      <xdr:row>0</xdr:row>
      <xdr:rowOff>28575</xdr:rowOff>
    </xdr:from>
    <xdr:to>
      <xdr:col>0</xdr:col>
      <xdr:colOff>1857375</xdr:colOff>
      <xdr:row>0</xdr:row>
      <xdr:rowOff>581025</xdr:rowOff>
    </xdr:to>
    <xdr:sp macro="" textlink="">
      <xdr:nvSpPr>
        <xdr:cNvPr id="5" name="Left Arrow 4">
          <a:hlinkClick xmlns:r="http://schemas.openxmlformats.org/officeDocument/2006/relationships" r:id="rId3"/>
        </xdr:cNvPr>
        <xdr:cNvSpPr/>
      </xdr:nvSpPr>
      <xdr:spPr>
        <a:xfrm>
          <a:off x="57150" y="28575"/>
          <a:ext cx="1800225"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2562225</xdr:colOff>
      <xdr:row>0</xdr:row>
      <xdr:rowOff>85725</xdr:rowOff>
    </xdr:from>
    <xdr:to>
      <xdr:col>3</xdr:col>
      <xdr:colOff>219075</xdr:colOff>
      <xdr:row>0</xdr:row>
      <xdr:rowOff>590550</xdr:rowOff>
    </xdr:to>
    <xdr:sp macro="" textlink="">
      <xdr:nvSpPr>
        <xdr:cNvPr id="6" name="Left Arrow 5">
          <a:hlinkClick xmlns:r="http://schemas.openxmlformats.org/officeDocument/2006/relationships" r:id="rId4"/>
        </xdr:cNvPr>
        <xdr:cNvSpPr/>
      </xdr:nvSpPr>
      <xdr:spPr>
        <a:xfrm>
          <a:off x="4676775" y="85725"/>
          <a:ext cx="117157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14</xdr:row>
      <xdr:rowOff>9525</xdr:rowOff>
    </xdr:from>
    <xdr:to>
      <xdr:col>3</xdr:col>
      <xdr:colOff>485775</xdr:colOff>
      <xdr:row>17</xdr:row>
      <xdr:rowOff>26033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86200"/>
          <a:ext cx="3848100" cy="588008"/>
        </a:xfrm>
        <a:prstGeom prst="rect">
          <a:avLst/>
        </a:prstGeom>
      </xdr:spPr>
    </xdr:pic>
    <xdr:clientData/>
  </xdr:twoCellAnchor>
  <xdr:twoCellAnchor>
    <xdr:from>
      <xdr:col>3</xdr:col>
      <xdr:colOff>57150</xdr:colOff>
      <xdr:row>0</xdr:row>
      <xdr:rowOff>104775</xdr:rowOff>
    </xdr:from>
    <xdr:to>
      <xdr:col>4</xdr:col>
      <xdr:colOff>247650</xdr:colOff>
      <xdr:row>0</xdr:row>
      <xdr:rowOff>590550</xdr:rowOff>
    </xdr:to>
    <xdr:sp macro="" textlink="">
      <xdr:nvSpPr>
        <xdr:cNvPr id="4" name="Right Arrow 3">
          <a:hlinkClick xmlns:r="http://schemas.openxmlformats.org/officeDocument/2006/relationships" r:id="rId2"/>
        </xdr:cNvPr>
        <xdr:cNvSpPr/>
      </xdr:nvSpPr>
      <xdr:spPr>
        <a:xfrm>
          <a:off x="3438525" y="104775"/>
          <a:ext cx="9144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85725</xdr:colOff>
      <xdr:row>0</xdr:row>
      <xdr:rowOff>57150</xdr:rowOff>
    </xdr:from>
    <xdr:to>
      <xdr:col>0</xdr:col>
      <xdr:colOff>1895475</xdr:colOff>
      <xdr:row>0</xdr:row>
      <xdr:rowOff>609600</xdr:rowOff>
    </xdr:to>
    <xdr:sp macro="" textlink="">
      <xdr:nvSpPr>
        <xdr:cNvPr id="5" name="Left Arrow 4">
          <a:hlinkClick xmlns:r="http://schemas.openxmlformats.org/officeDocument/2006/relationships" r:id="rId3"/>
        </xdr:cNvPr>
        <xdr:cNvSpPr/>
      </xdr:nvSpPr>
      <xdr:spPr>
        <a:xfrm>
          <a:off x="85725" y="5715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523875</xdr:colOff>
      <xdr:row>0</xdr:row>
      <xdr:rowOff>95250</xdr:rowOff>
    </xdr:from>
    <xdr:to>
      <xdr:col>3</xdr:col>
      <xdr:colOff>0</xdr:colOff>
      <xdr:row>0</xdr:row>
      <xdr:rowOff>600075</xdr:rowOff>
    </xdr:to>
    <xdr:sp macro="" textlink="">
      <xdr:nvSpPr>
        <xdr:cNvPr id="6" name="Left Arrow 5">
          <a:hlinkClick xmlns:r="http://schemas.openxmlformats.org/officeDocument/2006/relationships" r:id="rId4"/>
        </xdr:cNvPr>
        <xdr:cNvSpPr/>
      </xdr:nvSpPr>
      <xdr:spPr>
        <a:xfrm>
          <a:off x="2457450" y="95250"/>
          <a:ext cx="92392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685800</xdr:colOff>
      <xdr:row>21</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0"/>
          <a:ext cx="3848100" cy="588008"/>
        </a:xfrm>
        <a:prstGeom prst="rect">
          <a:avLst/>
        </a:prstGeom>
      </xdr:spPr>
    </xdr:pic>
    <xdr:clientData/>
  </xdr:twoCellAnchor>
  <xdr:twoCellAnchor>
    <xdr:from>
      <xdr:col>3</xdr:col>
      <xdr:colOff>57149</xdr:colOff>
      <xdr:row>0</xdr:row>
      <xdr:rowOff>104775</xdr:rowOff>
    </xdr:from>
    <xdr:to>
      <xdr:col>4</xdr:col>
      <xdr:colOff>66674</xdr:colOff>
      <xdr:row>0</xdr:row>
      <xdr:rowOff>590550</xdr:rowOff>
    </xdr:to>
    <xdr:sp macro="" textlink="">
      <xdr:nvSpPr>
        <xdr:cNvPr id="4" name="Right Arrow 3">
          <a:hlinkClick xmlns:r="http://schemas.openxmlformats.org/officeDocument/2006/relationships" r:id="rId2"/>
        </xdr:cNvPr>
        <xdr:cNvSpPr/>
      </xdr:nvSpPr>
      <xdr:spPr>
        <a:xfrm>
          <a:off x="4552949" y="104775"/>
          <a:ext cx="1114425"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85725</xdr:colOff>
      <xdr:row>0</xdr:row>
      <xdr:rowOff>19050</xdr:rowOff>
    </xdr:from>
    <xdr:to>
      <xdr:col>0</xdr:col>
      <xdr:colOff>1895475</xdr:colOff>
      <xdr:row>0</xdr:row>
      <xdr:rowOff>571500</xdr:rowOff>
    </xdr:to>
    <xdr:sp macro="" textlink="">
      <xdr:nvSpPr>
        <xdr:cNvPr id="5" name="Left Arrow 4">
          <a:hlinkClick xmlns:r="http://schemas.openxmlformats.org/officeDocument/2006/relationships" r:id="rId3"/>
        </xdr:cNvPr>
        <xdr:cNvSpPr/>
      </xdr:nvSpPr>
      <xdr:spPr>
        <a:xfrm>
          <a:off x="85725" y="1905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1028700</xdr:colOff>
      <xdr:row>0</xdr:row>
      <xdr:rowOff>85725</xdr:rowOff>
    </xdr:from>
    <xdr:to>
      <xdr:col>2</xdr:col>
      <xdr:colOff>1038225</xdr:colOff>
      <xdr:row>0</xdr:row>
      <xdr:rowOff>590550</xdr:rowOff>
    </xdr:to>
    <xdr:sp macro="" textlink="">
      <xdr:nvSpPr>
        <xdr:cNvPr id="6" name="Left Arrow 5">
          <a:hlinkClick xmlns:r="http://schemas.openxmlformats.org/officeDocument/2006/relationships" r:id="rId4"/>
        </xdr:cNvPr>
        <xdr:cNvSpPr/>
      </xdr:nvSpPr>
      <xdr:spPr>
        <a:xfrm>
          <a:off x="3314700" y="85725"/>
          <a:ext cx="111442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2</xdr:col>
      <xdr:colOff>190500</xdr:colOff>
      <xdr:row>32</xdr:row>
      <xdr:rowOff>16508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29325"/>
          <a:ext cx="3848100" cy="588008"/>
        </a:xfrm>
        <a:prstGeom prst="rect">
          <a:avLst/>
        </a:prstGeom>
      </xdr:spPr>
    </xdr:pic>
    <xdr:clientData/>
  </xdr:twoCellAnchor>
  <xdr:twoCellAnchor>
    <xdr:from>
      <xdr:col>0</xdr:col>
      <xdr:colOff>47625</xdr:colOff>
      <xdr:row>0</xdr:row>
      <xdr:rowOff>19050</xdr:rowOff>
    </xdr:from>
    <xdr:to>
      <xdr:col>0</xdr:col>
      <xdr:colOff>1857375</xdr:colOff>
      <xdr:row>0</xdr:row>
      <xdr:rowOff>571500</xdr:rowOff>
    </xdr:to>
    <xdr:sp macro="" textlink="">
      <xdr:nvSpPr>
        <xdr:cNvPr id="5" name="Left Arrow 4">
          <a:hlinkClick xmlns:r="http://schemas.openxmlformats.org/officeDocument/2006/relationships" r:id="rId2"/>
        </xdr:cNvPr>
        <xdr:cNvSpPr/>
      </xdr:nvSpPr>
      <xdr:spPr>
        <a:xfrm>
          <a:off x="47625" y="1905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136525</xdr:colOff>
      <xdr:row>0</xdr:row>
      <xdr:rowOff>57150</xdr:rowOff>
    </xdr:from>
    <xdr:to>
      <xdr:col>2</xdr:col>
      <xdr:colOff>12700</xdr:colOff>
      <xdr:row>0</xdr:row>
      <xdr:rowOff>561975</xdr:rowOff>
    </xdr:to>
    <xdr:sp macro="" textlink="">
      <xdr:nvSpPr>
        <xdr:cNvPr id="6" name="Left Arrow 5">
          <a:hlinkClick xmlns:r="http://schemas.openxmlformats.org/officeDocument/2006/relationships" r:id="rId3"/>
        </xdr:cNvPr>
        <xdr:cNvSpPr/>
      </xdr:nvSpPr>
      <xdr:spPr>
        <a:xfrm>
          <a:off x="2752725" y="57150"/>
          <a:ext cx="109537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twoCellAnchor>
    <xdr:from>
      <xdr:col>2</xdr:col>
      <xdr:colOff>95250</xdr:colOff>
      <xdr:row>0</xdr:row>
      <xdr:rowOff>63500</xdr:rowOff>
    </xdr:from>
    <xdr:to>
      <xdr:col>3</xdr:col>
      <xdr:colOff>38100</xdr:colOff>
      <xdr:row>0</xdr:row>
      <xdr:rowOff>558800</xdr:rowOff>
    </xdr:to>
    <xdr:sp macro="" textlink="">
      <xdr:nvSpPr>
        <xdr:cNvPr id="10" name="Right Arrow 9">
          <a:hlinkClick xmlns:r="http://schemas.openxmlformats.org/officeDocument/2006/relationships" r:id="rId4"/>
        </xdr:cNvPr>
        <xdr:cNvSpPr/>
      </xdr:nvSpPr>
      <xdr:spPr>
        <a:xfrm>
          <a:off x="3930650" y="63500"/>
          <a:ext cx="1054100" cy="495300"/>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590550</xdr:colOff>
      <xdr:row>39</xdr:row>
      <xdr:rowOff>16508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00"/>
          <a:ext cx="3848100" cy="588008"/>
        </a:xfrm>
        <a:prstGeom prst="rect">
          <a:avLst/>
        </a:prstGeom>
      </xdr:spPr>
    </xdr:pic>
    <xdr:clientData/>
  </xdr:twoCellAnchor>
  <xdr:twoCellAnchor>
    <xdr:from>
      <xdr:col>0</xdr:col>
      <xdr:colOff>57150</xdr:colOff>
      <xdr:row>0</xdr:row>
      <xdr:rowOff>28575</xdr:rowOff>
    </xdr:from>
    <xdr:to>
      <xdr:col>0</xdr:col>
      <xdr:colOff>1866900</xdr:colOff>
      <xdr:row>0</xdr:row>
      <xdr:rowOff>581025</xdr:rowOff>
    </xdr:to>
    <xdr:sp macro="" textlink="">
      <xdr:nvSpPr>
        <xdr:cNvPr id="4" name="Left Arrow 3">
          <a:hlinkClick xmlns:r="http://schemas.openxmlformats.org/officeDocument/2006/relationships" r:id="rId2"/>
        </xdr:cNvPr>
        <xdr:cNvSpPr/>
      </xdr:nvSpPr>
      <xdr:spPr>
        <a:xfrm>
          <a:off x="57150"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4</xdr:col>
      <xdr:colOff>955674</xdr:colOff>
      <xdr:row>0</xdr:row>
      <xdr:rowOff>57151</xdr:rowOff>
    </xdr:from>
    <xdr:to>
      <xdr:col>6</xdr:col>
      <xdr:colOff>6349</xdr:colOff>
      <xdr:row>0</xdr:row>
      <xdr:rowOff>546101</xdr:rowOff>
    </xdr:to>
    <xdr:sp macro="" textlink="">
      <xdr:nvSpPr>
        <xdr:cNvPr id="5" name="Left Arrow 4">
          <a:hlinkClick xmlns:r="http://schemas.openxmlformats.org/officeDocument/2006/relationships" r:id="rId3"/>
        </xdr:cNvPr>
        <xdr:cNvSpPr/>
      </xdr:nvSpPr>
      <xdr:spPr>
        <a:xfrm>
          <a:off x="6403974" y="57151"/>
          <a:ext cx="1082675" cy="4889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39</xdr:row>
      <xdr:rowOff>82550</xdr:rowOff>
    </xdr:from>
    <xdr:to>
      <xdr:col>1</xdr:col>
      <xdr:colOff>561975</xdr:colOff>
      <xdr:row>43</xdr:row>
      <xdr:rowOff>99058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46900"/>
          <a:ext cx="4010025" cy="524508"/>
        </a:xfrm>
        <a:prstGeom prst="rect">
          <a:avLst/>
        </a:prstGeom>
      </xdr:spPr>
    </xdr:pic>
    <xdr:clientData/>
  </xdr:twoCellAnchor>
  <xdr:twoCellAnchor>
    <xdr:from>
      <xdr:col>3</xdr:col>
      <xdr:colOff>104775</xdr:colOff>
      <xdr:row>0</xdr:row>
      <xdr:rowOff>104775</xdr:rowOff>
    </xdr:from>
    <xdr:to>
      <xdr:col>4</xdr:col>
      <xdr:colOff>266699</xdr:colOff>
      <xdr:row>0</xdr:row>
      <xdr:rowOff>590550</xdr:rowOff>
    </xdr:to>
    <xdr:sp macro="" textlink="">
      <xdr:nvSpPr>
        <xdr:cNvPr id="3" name="Right Arrow 2">
          <a:hlinkClick xmlns:r="http://schemas.openxmlformats.org/officeDocument/2006/relationships" r:id="rId2"/>
        </xdr:cNvPr>
        <xdr:cNvSpPr/>
      </xdr:nvSpPr>
      <xdr:spPr>
        <a:xfrm>
          <a:off x="5010150" y="104775"/>
          <a:ext cx="971549"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57150</xdr:colOff>
      <xdr:row>0</xdr:row>
      <xdr:rowOff>28575</xdr:rowOff>
    </xdr:from>
    <xdr:to>
      <xdr:col>0</xdr:col>
      <xdr:colOff>1866900</xdr:colOff>
      <xdr:row>0</xdr:row>
      <xdr:rowOff>581025</xdr:rowOff>
    </xdr:to>
    <xdr:sp macro="" textlink="">
      <xdr:nvSpPr>
        <xdr:cNvPr id="4" name="Left Arrow 3">
          <a:hlinkClick xmlns:r="http://schemas.openxmlformats.org/officeDocument/2006/relationships" r:id="rId3"/>
        </xdr:cNvPr>
        <xdr:cNvSpPr/>
      </xdr:nvSpPr>
      <xdr:spPr>
        <a:xfrm>
          <a:off x="57150"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628649</xdr:colOff>
      <xdr:row>0</xdr:row>
      <xdr:rowOff>104775</xdr:rowOff>
    </xdr:from>
    <xdr:to>
      <xdr:col>2</xdr:col>
      <xdr:colOff>781049</xdr:colOff>
      <xdr:row>0</xdr:row>
      <xdr:rowOff>590550</xdr:rowOff>
    </xdr:to>
    <xdr:sp macro="" textlink="">
      <xdr:nvSpPr>
        <xdr:cNvPr id="5" name="Left Arrow 4">
          <a:hlinkClick xmlns:r="http://schemas.openxmlformats.org/officeDocument/2006/relationships" r:id="rId4"/>
        </xdr:cNvPr>
        <xdr:cNvSpPr/>
      </xdr:nvSpPr>
      <xdr:spPr>
        <a:xfrm>
          <a:off x="3914774" y="104775"/>
          <a:ext cx="962025" cy="48577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28575</xdr:rowOff>
    </xdr:from>
    <xdr:to>
      <xdr:col>0</xdr:col>
      <xdr:colOff>1857375</xdr:colOff>
      <xdr:row>0</xdr:row>
      <xdr:rowOff>581025</xdr:rowOff>
    </xdr:to>
    <xdr:sp macro="" textlink="">
      <xdr:nvSpPr>
        <xdr:cNvPr id="2" name="Left Arrow 1">
          <a:hlinkClick xmlns:r="http://schemas.openxmlformats.org/officeDocument/2006/relationships" r:id="rId1"/>
        </xdr:cNvPr>
        <xdr:cNvSpPr/>
      </xdr:nvSpPr>
      <xdr:spPr>
        <a:xfrm>
          <a:off x="47625"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0</xdr:col>
      <xdr:colOff>4562475</xdr:colOff>
      <xdr:row>0</xdr:row>
      <xdr:rowOff>95250</xdr:rowOff>
    </xdr:from>
    <xdr:to>
      <xdr:col>0</xdr:col>
      <xdr:colOff>5743575</xdr:colOff>
      <xdr:row>0</xdr:row>
      <xdr:rowOff>581025</xdr:rowOff>
    </xdr:to>
    <xdr:sp macro="" textlink="">
      <xdr:nvSpPr>
        <xdr:cNvPr id="3" name="Right Arrow 2">
          <a:hlinkClick xmlns:r="http://schemas.openxmlformats.org/officeDocument/2006/relationships" r:id="rId2"/>
        </xdr:cNvPr>
        <xdr:cNvSpPr/>
      </xdr:nvSpPr>
      <xdr:spPr>
        <a:xfrm>
          <a:off x="4562475" y="95250"/>
          <a:ext cx="11811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editAs="oneCell">
    <xdr:from>
      <xdr:col>0</xdr:col>
      <xdr:colOff>0</xdr:colOff>
      <xdr:row>11</xdr:row>
      <xdr:rowOff>28575</xdr:rowOff>
    </xdr:from>
    <xdr:to>
      <xdr:col>0</xdr:col>
      <xdr:colOff>3914774</xdr:colOff>
      <xdr:row>14</xdr:row>
      <xdr:rowOff>130808</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495550"/>
          <a:ext cx="3914774" cy="588008"/>
        </a:xfrm>
        <a:prstGeom prst="rect">
          <a:avLst/>
        </a:prstGeom>
      </xdr:spPr>
    </xdr:pic>
    <xdr:clientData/>
  </xdr:twoCellAnchor>
  <xdr:twoCellAnchor>
    <xdr:from>
      <xdr:col>0</xdr:col>
      <xdr:colOff>3333750</xdr:colOff>
      <xdr:row>0</xdr:row>
      <xdr:rowOff>76201</xdr:rowOff>
    </xdr:from>
    <xdr:to>
      <xdr:col>0</xdr:col>
      <xdr:colOff>4448175</xdr:colOff>
      <xdr:row>0</xdr:row>
      <xdr:rowOff>590551</xdr:rowOff>
    </xdr:to>
    <xdr:sp macro="" textlink="">
      <xdr:nvSpPr>
        <xdr:cNvPr id="5" name="Left Arrow 4">
          <a:hlinkClick xmlns:r="http://schemas.openxmlformats.org/officeDocument/2006/relationships" r:id="rId1"/>
        </xdr:cNvPr>
        <xdr:cNvSpPr/>
      </xdr:nvSpPr>
      <xdr:spPr>
        <a:xfrm>
          <a:off x="3333750" y="76201"/>
          <a:ext cx="1114425" cy="5143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41</xdr:row>
      <xdr:rowOff>79375</xdr:rowOff>
    </xdr:from>
    <xdr:to>
      <xdr:col>1</xdr:col>
      <xdr:colOff>638175</xdr:colOff>
      <xdr:row>45</xdr:row>
      <xdr:rowOff>95883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994525"/>
          <a:ext cx="4003675" cy="524508"/>
        </a:xfrm>
        <a:prstGeom prst="rect">
          <a:avLst/>
        </a:prstGeom>
      </xdr:spPr>
    </xdr:pic>
    <xdr:clientData/>
  </xdr:twoCellAnchor>
  <xdr:twoCellAnchor>
    <xdr:from>
      <xdr:col>0</xdr:col>
      <xdr:colOff>57150</xdr:colOff>
      <xdr:row>0</xdr:row>
      <xdr:rowOff>28575</xdr:rowOff>
    </xdr:from>
    <xdr:to>
      <xdr:col>0</xdr:col>
      <xdr:colOff>1866900</xdr:colOff>
      <xdr:row>0</xdr:row>
      <xdr:rowOff>581025</xdr:rowOff>
    </xdr:to>
    <xdr:sp macro="" textlink="">
      <xdr:nvSpPr>
        <xdr:cNvPr id="4" name="Left Arrow 3">
          <a:hlinkClick xmlns:r="http://schemas.openxmlformats.org/officeDocument/2006/relationships" r:id="rId2"/>
        </xdr:cNvPr>
        <xdr:cNvSpPr/>
      </xdr:nvSpPr>
      <xdr:spPr>
        <a:xfrm>
          <a:off x="57150"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4</xdr:col>
      <xdr:colOff>600074</xdr:colOff>
      <xdr:row>0</xdr:row>
      <xdr:rowOff>76200</xdr:rowOff>
    </xdr:from>
    <xdr:to>
      <xdr:col>5</xdr:col>
      <xdr:colOff>752475</xdr:colOff>
      <xdr:row>0</xdr:row>
      <xdr:rowOff>581025</xdr:rowOff>
    </xdr:to>
    <xdr:sp macro="" textlink="">
      <xdr:nvSpPr>
        <xdr:cNvPr id="5" name="Left Arrow 4">
          <a:hlinkClick xmlns:r="http://schemas.openxmlformats.org/officeDocument/2006/relationships" r:id="rId3"/>
        </xdr:cNvPr>
        <xdr:cNvSpPr/>
      </xdr:nvSpPr>
      <xdr:spPr>
        <a:xfrm>
          <a:off x="6172199" y="76200"/>
          <a:ext cx="933451"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3</xdr:col>
      <xdr:colOff>590550</xdr:colOff>
      <xdr:row>59</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115675"/>
          <a:ext cx="3848100" cy="588008"/>
        </a:xfrm>
        <a:prstGeom prst="rect">
          <a:avLst/>
        </a:prstGeom>
      </xdr:spPr>
    </xdr:pic>
    <xdr:clientData/>
  </xdr:twoCellAnchor>
  <xdr:twoCellAnchor>
    <xdr:from>
      <xdr:col>7</xdr:col>
      <xdr:colOff>66674</xdr:colOff>
      <xdr:row>0</xdr:row>
      <xdr:rowOff>104775</xdr:rowOff>
    </xdr:from>
    <xdr:to>
      <xdr:col>8</xdr:col>
      <xdr:colOff>200025</xdr:colOff>
      <xdr:row>0</xdr:row>
      <xdr:rowOff>590550</xdr:rowOff>
    </xdr:to>
    <xdr:sp macro="" textlink="">
      <xdr:nvSpPr>
        <xdr:cNvPr id="4" name="Right Arrow 3">
          <a:hlinkClick xmlns:r="http://schemas.openxmlformats.org/officeDocument/2006/relationships" r:id="rId2"/>
        </xdr:cNvPr>
        <xdr:cNvSpPr/>
      </xdr:nvSpPr>
      <xdr:spPr>
        <a:xfrm>
          <a:off x="6143624" y="104775"/>
          <a:ext cx="838201"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5</xdr:col>
      <xdr:colOff>542925</xdr:colOff>
      <xdr:row>0</xdr:row>
      <xdr:rowOff>104774</xdr:rowOff>
    </xdr:from>
    <xdr:to>
      <xdr:col>6</xdr:col>
      <xdr:colOff>704849</xdr:colOff>
      <xdr:row>0</xdr:row>
      <xdr:rowOff>609599</xdr:rowOff>
    </xdr:to>
    <xdr:sp macro="" textlink="">
      <xdr:nvSpPr>
        <xdr:cNvPr id="6" name="Left Arrow 5">
          <a:hlinkClick xmlns:r="http://schemas.openxmlformats.org/officeDocument/2006/relationships" r:id="rId3"/>
        </xdr:cNvPr>
        <xdr:cNvSpPr/>
      </xdr:nvSpPr>
      <xdr:spPr>
        <a:xfrm>
          <a:off x="5210175" y="104774"/>
          <a:ext cx="866774"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twoCellAnchor>
    <xdr:from>
      <xdr:col>0</xdr:col>
      <xdr:colOff>57150</xdr:colOff>
      <xdr:row>0</xdr:row>
      <xdr:rowOff>76200</xdr:rowOff>
    </xdr:from>
    <xdr:to>
      <xdr:col>0</xdr:col>
      <xdr:colOff>1866900</xdr:colOff>
      <xdr:row>0</xdr:row>
      <xdr:rowOff>552450</xdr:rowOff>
    </xdr:to>
    <xdr:sp macro="" textlink="">
      <xdr:nvSpPr>
        <xdr:cNvPr id="5" name="Left Arrow 4">
          <a:hlinkClick xmlns:r="http://schemas.openxmlformats.org/officeDocument/2006/relationships" r:id="rId4"/>
        </xdr:cNvPr>
        <xdr:cNvSpPr/>
      </xdr:nvSpPr>
      <xdr:spPr>
        <a:xfrm>
          <a:off x="57150" y="76200"/>
          <a:ext cx="1809750" cy="4762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3</xdr:col>
      <xdr:colOff>180975</xdr:colOff>
      <xdr:row>55</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72750"/>
          <a:ext cx="3848100" cy="588008"/>
        </a:xfrm>
        <a:prstGeom prst="rect">
          <a:avLst/>
        </a:prstGeom>
      </xdr:spPr>
    </xdr:pic>
    <xdr:clientData/>
  </xdr:twoCellAnchor>
  <xdr:twoCellAnchor>
    <xdr:from>
      <xdr:col>3</xdr:col>
      <xdr:colOff>57151</xdr:colOff>
      <xdr:row>0</xdr:row>
      <xdr:rowOff>95250</xdr:rowOff>
    </xdr:from>
    <xdr:to>
      <xdr:col>4</xdr:col>
      <xdr:colOff>190500</xdr:colOff>
      <xdr:row>0</xdr:row>
      <xdr:rowOff>581025</xdr:rowOff>
    </xdr:to>
    <xdr:sp macro="" textlink="">
      <xdr:nvSpPr>
        <xdr:cNvPr id="5" name="Right Arrow 4">
          <a:hlinkClick xmlns:r="http://schemas.openxmlformats.org/officeDocument/2006/relationships" r:id="rId2"/>
        </xdr:cNvPr>
        <xdr:cNvSpPr/>
      </xdr:nvSpPr>
      <xdr:spPr>
        <a:xfrm>
          <a:off x="3476626" y="95250"/>
          <a:ext cx="857249"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57150</xdr:colOff>
      <xdr:row>0</xdr:row>
      <xdr:rowOff>38100</xdr:rowOff>
    </xdr:from>
    <xdr:to>
      <xdr:col>0</xdr:col>
      <xdr:colOff>1981199</xdr:colOff>
      <xdr:row>0</xdr:row>
      <xdr:rowOff>590550</xdr:rowOff>
    </xdr:to>
    <xdr:sp macro="" textlink="">
      <xdr:nvSpPr>
        <xdr:cNvPr id="6" name="Left Arrow 5">
          <a:hlinkClick xmlns:r="http://schemas.openxmlformats.org/officeDocument/2006/relationships" r:id="rId3"/>
        </xdr:cNvPr>
        <xdr:cNvSpPr/>
      </xdr:nvSpPr>
      <xdr:spPr>
        <a:xfrm>
          <a:off x="57150" y="38100"/>
          <a:ext cx="1924049"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514350</xdr:colOff>
      <xdr:row>0</xdr:row>
      <xdr:rowOff>95250</xdr:rowOff>
    </xdr:from>
    <xdr:to>
      <xdr:col>3</xdr:col>
      <xdr:colOff>0</xdr:colOff>
      <xdr:row>0</xdr:row>
      <xdr:rowOff>600075</xdr:rowOff>
    </xdr:to>
    <xdr:sp macro="" textlink="">
      <xdr:nvSpPr>
        <xdr:cNvPr id="10" name="Left Arrow 9">
          <a:hlinkClick xmlns:r="http://schemas.openxmlformats.org/officeDocument/2006/relationships" r:id="rId4"/>
        </xdr:cNvPr>
        <xdr:cNvSpPr/>
      </xdr:nvSpPr>
      <xdr:spPr>
        <a:xfrm>
          <a:off x="2486025" y="95250"/>
          <a:ext cx="933450"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4</xdr:col>
      <xdr:colOff>200025</xdr:colOff>
      <xdr:row>31</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24550"/>
          <a:ext cx="3848100" cy="588008"/>
        </a:xfrm>
        <a:prstGeom prst="rect">
          <a:avLst/>
        </a:prstGeom>
      </xdr:spPr>
    </xdr:pic>
    <xdr:clientData/>
  </xdr:twoCellAnchor>
  <xdr:twoCellAnchor>
    <xdr:from>
      <xdr:col>3</xdr:col>
      <xdr:colOff>0</xdr:colOff>
      <xdr:row>0</xdr:row>
      <xdr:rowOff>76200</xdr:rowOff>
    </xdr:from>
    <xdr:to>
      <xdr:col>4</xdr:col>
      <xdr:colOff>114300</xdr:colOff>
      <xdr:row>0</xdr:row>
      <xdr:rowOff>590550</xdr:rowOff>
    </xdr:to>
    <xdr:sp macro="" textlink="">
      <xdr:nvSpPr>
        <xdr:cNvPr id="5" name="Right Arrow 4">
          <a:hlinkClick xmlns:r="http://schemas.openxmlformats.org/officeDocument/2006/relationships" r:id="rId2"/>
        </xdr:cNvPr>
        <xdr:cNvSpPr/>
      </xdr:nvSpPr>
      <xdr:spPr>
        <a:xfrm>
          <a:off x="2876550" y="76200"/>
          <a:ext cx="885825" cy="514350"/>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38100</xdr:colOff>
      <xdr:row>0</xdr:row>
      <xdr:rowOff>38100</xdr:rowOff>
    </xdr:from>
    <xdr:to>
      <xdr:col>0</xdr:col>
      <xdr:colOff>1847850</xdr:colOff>
      <xdr:row>0</xdr:row>
      <xdr:rowOff>590550</xdr:rowOff>
    </xdr:to>
    <xdr:sp macro="" textlink="">
      <xdr:nvSpPr>
        <xdr:cNvPr id="6" name="Left Arrow 5">
          <a:hlinkClick xmlns:r="http://schemas.openxmlformats.org/officeDocument/2006/relationships" r:id="rId3"/>
        </xdr:cNvPr>
        <xdr:cNvSpPr/>
      </xdr:nvSpPr>
      <xdr:spPr>
        <a:xfrm>
          <a:off x="38100" y="3810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57150</xdr:colOff>
      <xdr:row>0</xdr:row>
      <xdr:rowOff>85725</xdr:rowOff>
    </xdr:from>
    <xdr:to>
      <xdr:col>2</xdr:col>
      <xdr:colOff>352425</xdr:colOff>
      <xdr:row>0</xdr:row>
      <xdr:rowOff>590550</xdr:rowOff>
    </xdr:to>
    <xdr:sp macro="" textlink="">
      <xdr:nvSpPr>
        <xdr:cNvPr id="7" name="Left Arrow 6">
          <a:hlinkClick xmlns:r="http://schemas.openxmlformats.org/officeDocument/2006/relationships" r:id="rId4"/>
        </xdr:cNvPr>
        <xdr:cNvSpPr/>
      </xdr:nvSpPr>
      <xdr:spPr>
        <a:xfrm>
          <a:off x="2190750" y="85725"/>
          <a:ext cx="971550"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3</xdr:col>
      <xdr:colOff>361950</xdr:colOff>
      <xdr:row>33</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15075"/>
          <a:ext cx="3848100" cy="588008"/>
        </a:xfrm>
        <a:prstGeom prst="rect">
          <a:avLst/>
        </a:prstGeom>
      </xdr:spPr>
    </xdr:pic>
    <xdr:clientData/>
  </xdr:twoCellAnchor>
  <xdr:twoCellAnchor>
    <xdr:from>
      <xdr:col>5</xdr:col>
      <xdr:colOff>561975</xdr:colOff>
      <xdr:row>0</xdr:row>
      <xdr:rowOff>85725</xdr:rowOff>
    </xdr:from>
    <xdr:to>
      <xdr:col>6</xdr:col>
      <xdr:colOff>828675</xdr:colOff>
      <xdr:row>0</xdr:row>
      <xdr:rowOff>571500</xdr:rowOff>
    </xdr:to>
    <xdr:sp macro="" textlink="">
      <xdr:nvSpPr>
        <xdr:cNvPr id="4" name="Right Arrow 3">
          <a:hlinkClick xmlns:r="http://schemas.openxmlformats.org/officeDocument/2006/relationships" r:id="rId2"/>
        </xdr:cNvPr>
        <xdr:cNvSpPr/>
      </xdr:nvSpPr>
      <xdr:spPr>
        <a:xfrm>
          <a:off x="6686550" y="85725"/>
          <a:ext cx="120015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85725</xdr:colOff>
      <xdr:row>0</xdr:row>
      <xdr:rowOff>66675</xdr:rowOff>
    </xdr:from>
    <xdr:to>
      <xdr:col>0</xdr:col>
      <xdr:colOff>1895475</xdr:colOff>
      <xdr:row>0</xdr:row>
      <xdr:rowOff>561975</xdr:rowOff>
    </xdr:to>
    <xdr:sp macro="" textlink="">
      <xdr:nvSpPr>
        <xdr:cNvPr id="5" name="Left Arrow 4">
          <a:hlinkClick xmlns:r="http://schemas.openxmlformats.org/officeDocument/2006/relationships" r:id="rId3"/>
        </xdr:cNvPr>
        <xdr:cNvSpPr/>
      </xdr:nvSpPr>
      <xdr:spPr>
        <a:xfrm>
          <a:off x="85725" y="66675"/>
          <a:ext cx="1809750" cy="49530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4</xdr:col>
      <xdr:colOff>57149</xdr:colOff>
      <xdr:row>0</xdr:row>
      <xdr:rowOff>76200</xdr:rowOff>
    </xdr:from>
    <xdr:to>
      <xdr:col>5</xdr:col>
      <xdr:colOff>438149</xdr:colOff>
      <xdr:row>0</xdr:row>
      <xdr:rowOff>571500</xdr:rowOff>
    </xdr:to>
    <xdr:sp macro="" textlink="">
      <xdr:nvSpPr>
        <xdr:cNvPr id="6" name="Left Arrow 5">
          <a:hlinkClick xmlns:r="http://schemas.openxmlformats.org/officeDocument/2006/relationships" r:id="rId4"/>
        </xdr:cNvPr>
        <xdr:cNvSpPr/>
      </xdr:nvSpPr>
      <xdr:spPr>
        <a:xfrm>
          <a:off x="5333999" y="76200"/>
          <a:ext cx="1228725" cy="49530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771525</xdr:colOff>
      <xdr:row>33</xdr:row>
      <xdr:rowOff>111758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53175"/>
          <a:ext cx="3848100" cy="588008"/>
        </a:xfrm>
        <a:prstGeom prst="rect">
          <a:avLst/>
        </a:prstGeom>
      </xdr:spPr>
    </xdr:pic>
    <xdr:clientData/>
  </xdr:twoCellAnchor>
  <xdr:twoCellAnchor>
    <xdr:from>
      <xdr:col>1</xdr:col>
      <xdr:colOff>38100</xdr:colOff>
      <xdr:row>0</xdr:row>
      <xdr:rowOff>76200</xdr:rowOff>
    </xdr:from>
    <xdr:to>
      <xdr:col>1</xdr:col>
      <xdr:colOff>1219200</xdr:colOff>
      <xdr:row>0</xdr:row>
      <xdr:rowOff>561975</xdr:rowOff>
    </xdr:to>
    <xdr:sp macro="" textlink="">
      <xdr:nvSpPr>
        <xdr:cNvPr id="6" name="Right Arrow 5">
          <a:hlinkClick xmlns:r="http://schemas.openxmlformats.org/officeDocument/2006/relationships" r:id="rId2"/>
        </xdr:cNvPr>
        <xdr:cNvSpPr/>
      </xdr:nvSpPr>
      <xdr:spPr>
        <a:xfrm>
          <a:off x="2409825" y="76200"/>
          <a:ext cx="11811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9525</xdr:colOff>
      <xdr:row>0</xdr:row>
      <xdr:rowOff>28575</xdr:rowOff>
    </xdr:from>
    <xdr:to>
      <xdr:col>0</xdr:col>
      <xdr:colOff>1819275</xdr:colOff>
      <xdr:row>0</xdr:row>
      <xdr:rowOff>581025</xdr:rowOff>
    </xdr:to>
    <xdr:sp macro="" textlink="">
      <xdr:nvSpPr>
        <xdr:cNvPr id="7" name="Left Arrow 6">
          <a:hlinkClick xmlns:r="http://schemas.openxmlformats.org/officeDocument/2006/relationships" r:id="rId3"/>
        </xdr:cNvPr>
        <xdr:cNvSpPr/>
      </xdr:nvSpPr>
      <xdr:spPr>
        <a:xfrm>
          <a:off x="9525" y="28575"/>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0</xdr:col>
      <xdr:colOff>1933575</xdr:colOff>
      <xdr:row>0</xdr:row>
      <xdr:rowOff>66675</xdr:rowOff>
    </xdr:from>
    <xdr:to>
      <xdr:col>0</xdr:col>
      <xdr:colOff>3028950</xdr:colOff>
      <xdr:row>0</xdr:row>
      <xdr:rowOff>571500</xdr:rowOff>
    </xdr:to>
    <xdr:sp macro="" textlink="">
      <xdr:nvSpPr>
        <xdr:cNvPr id="5" name="Left Arrow 4">
          <a:hlinkClick xmlns:r="http://schemas.openxmlformats.org/officeDocument/2006/relationships" r:id="rId4"/>
        </xdr:cNvPr>
        <xdr:cNvSpPr/>
      </xdr:nvSpPr>
      <xdr:spPr>
        <a:xfrm>
          <a:off x="1933575" y="66675"/>
          <a:ext cx="109537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2</xdr:col>
      <xdr:colOff>971550</xdr:colOff>
      <xdr:row>50</xdr:row>
      <xdr:rowOff>16508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782175"/>
          <a:ext cx="3848100" cy="588008"/>
        </a:xfrm>
        <a:prstGeom prst="rect">
          <a:avLst/>
        </a:prstGeom>
      </xdr:spPr>
    </xdr:pic>
    <xdr:clientData/>
  </xdr:twoCellAnchor>
  <xdr:twoCellAnchor>
    <xdr:from>
      <xdr:col>2</xdr:col>
      <xdr:colOff>47625</xdr:colOff>
      <xdr:row>0</xdr:row>
      <xdr:rowOff>28575</xdr:rowOff>
    </xdr:from>
    <xdr:to>
      <xdr:col>2</xdr:col>
      <xdr:colOff>1038225</xdr:colOff>
      <xdr:row>0</xdr:row>
      <xdr:rowOff>514350</xdr:rowOff>
    </xdr:to>
    <xdr:sp macro="" textlink="">
      <xdr:nvSpPr>
        <xdr:cNvPr id="4" name="Right Arrow 3">
          <a:hlinkClick xmlns:r="http://schemas.openxmlformats.org/officeDocument/2006/relationships" r:id="rId2"/>
        </xdr:cNvPr>
        <xdr:cNvSpPr/>
      </xdr:nvSpPr>
      <xdr:spPr>
        <a:xfrm>
          <a:off x="3314700" y="28575"/>
          <a:ext cx="990600"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twoCellAnchor>
    <xdr:from>
      <xdr:col>0</xdr:col>
      <xdr:colOff>57150</xdr:colOff>
      <xdr:row>0</xdr:row>
      <xdr:rowOff>19050</xdr:rowOff>
    </xdr:from>
    <xdr:to>
      <xdr:col>0</xdr:col>
      <xdr:colOff>1866900</xdr:colOff>
      <xdr:row>0</xdr:row>
      <xdr:rowOff>571500</xdr:rowOff>
    </xdr:to>
    <xdr:sp macro="" textlink="">
      <xdr:nvSpPr>
        <xdr:cNvPr id="5" name="Left Arrow 4">
          <a:hlinkClick xmlns:r="http://schemas.openxmlformats.org/officeDocument/2006/relationships" r:id="rId3"/>
        </xdr:cNvPr>
        <xdr:cNvSpPr/>
      </xdr:nvSpPr>
      <xdr:spPr>
        <a:xfrm>
          <a:off x="57150" y="1905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1</xdr:col>
      <xdr:colOff>76200</xdr:colOff>
      <xdr:row>0</xdr:row>
      <xdr:rowOff>28575</xdr:rowOff>
    </xdr:from>
    <xdr:to>
      <xdr:col>1</xdr:col>
      <xdr:colOff>990600</xdr:colOff>
      <xdr:row>0</xdr:row>
      <xdr:rowOff>533400</xdr:rowOff>
    </xdr:to>
    <xdr:sp macro="" textlink="">
      <xdr:nvSpPr>
        <xdr:cNvPr id="6" name="Left Arrow 5">
          <a:hlinkClick xmlns:r="http://schemas.openxmlformats.org/officeDocument/2006/relationships" r:id="rId4"/>
        </xdr:cNvPr>
        <xdr:cNvSpPr/>
      </xdr:nvSpPr>
      <xdr:spPr>
        <a:xfrm>
          <a:off x="2295525" y="28575"/>
          <a:ext cx="914400"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590550</xdr:colOff>
      <xdr:row>3</xdr:row>
      <xdr:rowOff>171450</xdr:rowOff>
    </xdr:to>
    <xdr:sp macro="" textlink="">
      <xdr:nvSpPr>
        <xdr:cNvPr id="2" name="Left Arrow 1">
          <a:hlinkClick xmlns:r="http://schemas.openxmlformats.org/officeDocument/2006/relationships" r:id="rId1"/>
        </xdr:cNvPr>
        <xdr:cNvSpPr/>
      </xdr:nvSpPr>
      <xdr:spPr>
        <a:xfrm>
          <a:off x="0" y="190500"/>
          <a:ext cx="1809750" cy="552450"/>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Povratak na naslovnicu</a:t>
          </a:r>
        </a:p>
      </xdr:txBody>
    </xdr:sp>
    <xdr:clientData/>
  </xdr:twoCellAnchor>
  <xdr:twoCellAnchor>
    <xdr:from>
      <xdr:col>4</xdr:col>
      <xdr:colOff>247650</xdr:colOff>
      <xdr:row>1</xdr:row>
      <xdr:rowOff>28575</xdr:rowOff>
    </xdr:from>
    <xdr:to>
      <xdr:col>6</xdr:col>
      <xdr:colOff>9525</xdr:colOff>
      <xdr:row>3</xdr:row>
      <xdr:rowOff>152400</xdr:rowOff>
    </xdr:to>
    <xdr:sp macro="" textlink="">
      <xdr:nvSpPr>
        <xdr:cNvPr id="3" name="Left Arrow 2">
          <a:hlinkClick xmlns:r="http://schemas.openxmlformats.org/officeDocument/2006/relationships" r:id="rId2"/>
        </xdr:cNvPr>
        <xdr:cNvSpPr/>
      </xdr:nvSpPr>
      <xdr:spPr>
        <a:xfrm>
          <a:off x="2686050" y="219075"/>
          <a:ext cx="981075" cy="504825"/>
        </a:xfrm>
        <a:prstGeom prst="leftArrow">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Natrag</a:t>
          </a:r>
        </a:p>
      </xdr:txBody>
    </xdr:sp>
    <xdr:clientData/>
  </xdr:twoCellAnchor>
  <xdr:twoCellAnchor>
    <xdr:from>
      <xdr:col>6</xdr:col>
      <xdr:colOff>161925</xdr:colOff>
      <xdr:row>1</xdr:row>
      <xdr:rowOff>38100</xdr:rowOff>
    </xdr:from>
    <xdr:to>
      <xdr:col>7</xdr:col>
      <xdr:colOff>552450</xdr:colOff>
      <xdr:row>3</xdr:row>
      <xdr:rowOff>142875</xdr:rowOff>
    </xdr:to>
    <xdr:sp macro="" textlink="">
      <xdr:nvSpPr>
        <xdr:cNvPr id="4" name="Right Arrow 3">
          <a:hlinkClick xmlns:r="http://schemas.openxmlformats.org/officeDocument/2006/relationships" r:id="rId3"/>
        </xdr:cNvPr>
        <xdr:cNvSpPr/>
      </xdr:nvSpPr>
      <xdr:spPr>
        <a:xfrm>
          <a:off x="3819525" y="228600"/>
          <a:ext cx="1000125" cy="485775"/>
        </a:xfrm>
        <a:prstGeom prst="rightArrow">
          <a:avLst/>
        </a:prstGeom>
        <a:solidFill>
          <a:schemeClr val="accent5">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hr-HR" sz="1100">
              <a:latin typeface="Arial" panose="020B0604020202020204" pitchFamily="34" charset="0"/>
              <a:cs typeface="Arial" panose="020B0604020202020204" pitchFamily="34" charset="0"/>
            </a:rPr>
            <a:t>Naprijed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abSelected="1" zoomScaleNormal="100" workbookViewId="0">
      <pane xSplit="1" ySplit="2" topLeftCell="B3" activePane="bottomRight" state="frozen"/>
      <selection pane="topRight" activeCell="B1" sqref="B1"/>
      <selection pane="bottomLeft" activeCell="A3" sqref="A3"/>
      <selection pane="bottomRight" activeCell="D35" sqref="D35"/>
    </sheetView>
  </sheetViews>
  <sheetFormatPr defaultColWidth="9.08984375" defaultRowHeight="10" x14ac:dyDescent="0.2"/>
  <cols>
    <col min="1" max="1" width="5.6328125" style="11" customWidth="1"/>
    <col min="2" max="2" width="73.08984375" style="10" customWidth="1"/>
    <col min="3" max="3" width="9.08984375" style="10"/>
    <col min="4" max="4" width="44.90625" style="10" customWidth="1"/>
    <col min="5" max="16384" width="9.08984375" style="10"/>
  </cols>
  <sheetData>
    <row r="1" spans="1:4" ht="50.15" customHeight="1" thickBot="1" x14ac:dyDescent="0.25"/>
    <row r="2" spans="1:4" ht="24" customHeight="1" thickTop="1" thickBot="1" x14ac:dyDescent="0.25">
      <c r="A2" s="294" t="s">
        <v>94</v>
      </c>
      <c r="B2" s="295"/>
      <c r="D2" s="70" t="s">
        <v>252</v>
      </c>
    </row>
    <row r="3" spans="1:4" ht="11.5" thickTop="1" thickBot="1" x14ac:dyDescent="0.3">
      <c r="A3" s="61" t="s">
        <v>95</v>
      </c>
      <c r="B3" s="62" t="s">
        <v>96</v>
      </c>
      <c r="D3" s="71" t="s">
        <v>253</v>
      </c>
    </row>
    <row r="4" spans="1:4" ht="11" thickTop="1" thickBot="1" x14ac:dyDescent="0.25">
      <c r="A4" s="63"/>
      <c r="B4" s="64" t="s">
        <v>134</v>
      </c>
      <c r="D4" s="71" t="s">
        <v>254</v>
      </c>
    </row>
    <row r="5" spans="1:4" ht="11.5" thickTop="1" thickBot="1" x14ac:dyDescent="0.3">
      <c r="A5" s="63"/>
      <c r="B5" s="65" t="s">
        <v>223</v>
      </c>
      <c r="D5" s="71" t="s">
        <v>284</v>
      </c>
    </row>
    <row r="6" spans="1:4" ht="11" thickTop="1" thickBot="1" x14ac:dyDescent="0.25">
      <c r="A6" s="66">
        <v>1</v>
      </c>
      <c r="B6" s="67" t="s">
        <v>195</v>
      </c>
      <c r="D6" s="71"/>
    </row>
    <row r="7" spans="1:4" ht="11" thickTop="1" thickBot="1" x14ac:dyDescent="0.25">
      <c r="A7" s="66">
        <v>2</v>
      </c>
      <c r="B7" s="67" t="s">
        <v>196</v>
      </c>
      <c r="D7" s="71" t="s">
        <v>255</v>
      </c>
    </row>
    <row r="8" spans="1:4" ht="11" thickTop="1" thickBot="1" x14ac:dyDescent="0.25">
      <c r="A8" s="66">
        <v>3</v>
      </c>
      <c r="B8" s="67" t="s">
        <v>197</v>
      </c>
      <c r="D8" s="72" t="s">
        <v>256</v>
      </c>
    </row>
    <row r="9" spans="1:4" ht="11" thickTop="1" thickBot="1" x14ac:dyDescent="0.25">
      <c r="A9" s="66">
        <v>4</v>
      </c>
      <c r="B9" s="67" t="s">
        <v>198</v>
      </c>
    </row>
    <row r="10" spans="1:4" ht="11.5" thickTop="1" thickBot="1" x14ac:dyDescent="0.3">
      <c r="A10" s="66"/>
      <c r="B10" s="65" t="s">
        <v>224</v>
      </c>
    </row>
    <row r="11" spans="1:4" ht="11" thickTop="1" thickBot="1" x14ac:dyDescent="0.25">
      <c r="A11" s="66">
        <v>5</v>
      </c>
      <c r="B11" s="67" t="s">
        <v>199</v>
      </c>
    </row>
    <row r="12" spans="1:4" ht="11" thickTop="1" thickBot="1" x14ac:dyDescent="0.25">
      <c r="A12" s="66">
        <v>6</v>
      </c>
      <c r="B12" s="67" t="s">
        <v>200</v>
      </c>
    </row>
    <row r="13" spans="1:4" ht="11" thickTop="1" thickBot="1" x14ac:dyDescent="0.25">
      <c r="A13" s="66">
        <v>7</v>
      </c>
      <c r="B13" s="67" t="s">
        <v>201</v>
      </c>
    </row>
    <row r="14" spans="1:4" ht="11" thickTop="1" thickBot="1" x14ac:dyDescent="0.25">
      <c r="A14" s="66">
        <v>8</v>
      </c>
      <c r="B14" s="67" t="s">
        <v>202</v>
      </c>
    </row>
    <row r="15" spans="1:4" ht="11.5" thickTop="1" thickBot="1" x14ac:dyDescent="0.3">
      <c r="A15" s="66">
        <v>9</v>
      </c>
      <c r="B15" s="65" t="s">
        <v>203</v>
      </c>
    </row>
    <row r="16" spans="1:4" ht="11.5" thickTop="1" thickBot="1" x14ac:dyDescent="0.3">
      <c r="A16" s="66">
        <v>10</v>
      </c>
      <c r="B16" s="65" t="s">
        <v>204</v>
      </c>
    </row>
    <row r="17" spans="1:2" ht="11.5" thickTop="1" thickBot="1" x14ac:dyDescent="0.3">
      <c r="A17" s="66">
        <v>11</v>
      </c>
      <c r="B17" s="65" t="s">
        <v>205</v>
      </c>
    </row>
    <row r="18" spans="1:2" ht="11.5" thickTop="1" thickBot="1" x14ac:dyDescent="0.3">
      <c r="A18" s="66"/>
      <c r="B18" s="65" t="s">
        <v>135</v>
      </c>
    </row>
    <row r="19" spans="1:2" ht="11" thickTop="1" thickBot="1" x14ac:dyDescent="0.25">
      <c r="A19" s="66">
        <v>12</v>
      </c>
      <c r="B19" s="67" t="s">
        <v>206</v>
      </c>
    </row>
    <row r="20" spans="1:2" ht="11" thickTop="1" thickBot="1" x14ac:dyDescent="0.25">
      <c r="A20" s="66">
        <v>13</v>
      </c>
      <c r="B20" s="67" t="s">
        <v>207</v>
      </c>
    </row>
    <row r="21" spans="1:2" ht="11" thickTop="1" thickBot="1" x14ac:dyDescent="0.25">
      <c r="A21" s="66">
        <v>14</v>
      </c>
      <c r="B21" s="67" t="s">
        <v>208</v>
      </c>
    </row>
    <row r="22" spans="1:2" ht="11.5" thickTop="1" thickBot="1" x14ac:dyDescent="0.3">
      <c r="A22" s="66"/>
      <c r="B22" s="289" t="s">
        <v>225</v>
      </c>
    </row>
    <row r="23" spans="1:2" ht="11" thickTop="1" thickBot="1" x14ac:dyDescent="0.25">
      <c r="A23" s="66">
        <v>15</v>
      </c>
      <c r="B23" s="288" t="s">
        <v>209</v>
      </c>
    </row>
    <row r="24" spans="1:2" ht="11" thickTop="1" thickBot="1" x14ac:dyDescent="0.25">
      <c r="A24" s="66">
        <v>16</v>
      </c>
      <c r="B24" s="288" t="s">
        <v>210</v>
      </c>
    </row>
    <row r="25" spans="1:2" ht="11" thickTop="1" thickBot="1" x14ac:dyDescent="0.25">
      <c r="A25" s="66">
        <v>17</v>
      </c>
      <c r="B25" s="288" t="s">
        <v>211</v>
      </c>
    </row>
    <row r="26" spans="1:2" ht="11.5" thickTop="1" thickBot="1" x14ac:dyDescent="0.3">
      <c r="A26" s="66"/>
      <c r="B26" s="65" t="s">
        <v>226</v>
      </c>
    </row>
    <row r="27" spans="1:2" ht="11" thickTop="1" thickBot="1" x14ac:dyDescent="0.25">
      <c r="A27" s="66">
        <v>18</v>
      </c>
      <c r="B27" s="67" t="s">
        <v>212</v>
      </c>
    </row>
    <row r="28" spans="1:2" ht="11" thickTop="1" thickBot="1" x14ac:dyDescent="0.25">
      <c r="A28" s="66">
        <v>19</v>
      </c>
      <c r="B28" s="67" t="s">
        <v>213</v>
      </c>
    </row>
    <row r="29" spans="1:2" ht="11" thickTop="1" thickBot="1" x14ac:dyDescent="0.25">
      <c r="A29" s="66">
        <v>20</v>
      </c>
      <c r="B29" s="67" t="s">
        <v>214</v>
      </c>
    </row>
    <row r="30" spans="1:2" ht="11" thickTop="1" thickBot="1" x14ac:dyDescent="0.25">
      <c r="A30" s="66">
        <v>21</v>
      </c>
      <c r="B30" s="67" t="s">
        <v>215</v>
      </c>
    </row>
    <row r="31" spans="1:2" ht="11.5" thickTop="1" thickBot="1" x14ac:dyDescent="0.3">
      <c r="A31" s="66">
        <v>22</v>
      </c>
      <c r="B31" s="65" t="s">
        <v>216</v>
      </c>
    </row>
    <row r="32" spans="1:2" ht="11.5" thickTop="1" thickBot="1" x14ac:dyDescent="0.3">
      <c r="A32" s="66">
        <v>23</v>
      </c>
      <c r="B32" s="65" t="s">
        <v>217</v>
      </c>
    </row>
    <row r="33" spans="1:2" ht="11.5" thickTop="1" thickBot="1" x14ac:dyDescent="0.3">
      <c r="A33" s="66">
        <v>24</v>
      </c>
      <c r="B33" s="65" t="s">
        <v>218</v>
      </c>
    </row>
    <row r="34" spans="1:2" ht="11.5" thickTop="1" thickBot="1" x14ac:dyDescent="0.3">
      <c r="A34" s="66">
        <v>25</v>
      </c>
      <c r="B34" s="65" t="s">
        <v>219</v>
      </c>
    </row>
    <row r="35" spans="1:2" ht="11.5" thickTop="1" thickBot="1" x14ac:dyDescent="0.3">
      <c r="A35" s="66">
        <v>26</v>
      </c>
      <c r="B35" s="65" t="s">
        <v>220</v>
      </c>
    </row>
    <row r="36" spans="1:2" ht="11.5" thickTop="1" thickBot="1" x14ac:dyDescent="0.3">
      <c r="A36" s="66">
        <v>27</v>
      </c>
      <c r="B36" s="65" t="s">
        <v>221</v>
      </c>
    </row>
    <row r="37" spans="1:2" ht="11" thickTop="1" x14ac:dyDescent="0.25">
      <c r="A37" s="292" t="s">
        <v>156</v>
      </c>
      <c r="B37" s="292"/>
    </row>
    <row r="38" spans="1:2" x14ac:dyDescent="0.2">
      <c r="A38" s="293" t="s">
        <v>178</v>
      </c>
      <c r="B38" s="293"/>
    </row>
    <row r="39" spans="1:2" x14ac:dyDescent="0.2">
      <c r="A39" s="68"/>
      <c r="B39" s="17"/>
    </row>
    <row r="40" spans="1:2" x14ac:dyDescent="0.2">
      <c r="A40" s="68"/>
      <c r="B40" s="17"/>
    </row>
    <row r="41" spans="1:2" x14ac:dyDescent="0.2">
      <c r="A41" s="68"/>
      <c r="B41" s="17"/>
    </row>
    <row r="42" spans="1:2" x14ac:dyDescent="0.2">
      <c r="A42" s="68"/>
      <c r="B42" s="17"/>
    </row>
    <row r="43" spans="1:2" x14ac:dyDescent="0.2">
      <c r="A43" s="68"/>
      <c r="B43" s="17"/>
    </row>
  </sheetData>
  <sheetProtection algorithmName="SHA-512" hashValue="5zToDqOuAMX0pxiIjQnTs2AixDEHMYZxZZumCbf6XhWcrUifrXgE5i9ftQvhEKLkXRVzcMwKIRyZxaWyTqrkUw==" saltValue="tHNah3DduXvUdWnTllbRTg==" spinCount="100000" sheet="1" objects="1" scenarios="1"/>
  <mergeCells count="3">
    <mergeCell ref="A37:B37"/>
    <mergeCell ref="A38:B38"/>
    <mergeCell ref="A2:B2"/>
  </mergeCells>
  <hyperlinks>
    <hyperlink ref="B4" location="Upute!A1" display="Upute za ispunjavanje listova"/>
    <hyperlink ref="B11" location="Zaposlenici!A1" display="Zaposlenici"/>
    <hyperlink ref="B6" location="'Prihodi od prodaje'!A1" display="Korak - Prodaja u količinama"/>
    <hyperlink ref="B7" location="'Prihodi od prodaje'!A1" display="Korak - Cijene"/>
    <hyperlink ref="B8" location="'Prihodi od prodaje'!A1" display="Korak - Formiranje prihoda u prvoj godini"/>
    <hyperlink ref="B9" location="'Prihodi od prodaje'!A1" display="Korak - Projekcija prihoda po godinama"/>
    <hyperlink ref="B12" location="Zaposlenici!A1" display="Korak - Angažiranje zaposlenih (broj mjeseci u godini)"/>
    <hyperlink ref="B13" location="Zaposlenici!A1" display="Korak - Prosječni mjesečni trošak bruto II plaće"/>
    <hyperlink ref="B14" location="Zaposlenici!A1" display="Korak - Troškovi zaposlenih"/>
    <hyperlink ref="B15" location="'Ulaganja u osnovna sredstva'!A1" display="Korak - Ulaganja u osnovna sredstva"/>
    <hyperlink ref="B16" location="Amortizacija!A1" display="Korak - Obračun amortizacije"/>
    <hyperlink ref="B17" location="'Ulaganja u obrtna sredstva'!A1" display="Korak - Ulaganja u obrtna sredstva"/>
    <hyperlink ref="B19" location="'Izvori financiranja'!A1" display="Korak - Izvori financiranja"/>
    <hyperlink ref="B20" location="'Izvori financiranja'!A1" display="Korak - Struktura ulaganja u osnovna i obrtna sredstva"/>
    <hyperlink ref="B21" location="'Izvori financiranja'!A1" display="Korak - Podaci o upotrebi kreditnih sredstava"/>
    <hyperlink ref="B24" location="'Plan otplate'!A1" display="Korak - Plan otplate kredita"/>
    <hyperlink ref="B25" location="'Plan otplate'!A1" display="Korak - Rekapitulacija otplate kredita po godinama"/>
    <hyperlink ref="B27" location="'Rashodi poslovanja'!A1" display="Korak - Projekcija troškova poslovanja bez troškova zaposlenih i troškova amortizacije za prvu godinu"/>
    <hyperlink ref="B28" location="'Rashodi poslovanja'!A1" display="Korak - Projekcija troškova poslovanja bez troškova zaposlenih i troškova amortizacije po godinama"/>
    <hyperlink ref="B29" location="'Rashodi poslovanja'!A1" display="Korak - Projekcija ukupnih rashoda"/>
    <hyperlink ref="B30" location="'Račun dobiti i gubitka'!A1" display="Korak - Izračun poreza na dobit"/>
    <hyperlink ref="B31" location="'Račun dobiti i gubitka'!A1" display="Korak - Račun dobiti i gubitka"/>
    <hyperlink ref="B32" location="'Financijski tok'!A1" display="Korak - Financijski tok"/>
    <hyperlink ref="B33" location="'Pokazatelji uspješnosti'!A1" display="Korak - Pokazatelji uspješnosti poslovanja"/>
    <hyperlink ref="B34" location="'Točka pokrića'!A1" display="Korak - Točka pokrića"/>
    <hyperlink ref="B35" location="'Analiza osjetljivosti'!A1" display="korak - Analiza osjetljivost"/>
    <hyperlink ref="B36" location="Sažetak!A1" display="Korak - Sažetak poslovne ideje"/>
    <hyperlink ref="B5" location="'Prihodi od prodaje'!A1" display="Prihodi od prodaje"/>
    <hyperlink ref="B10" location="Zaposlenici!A1" display="Zaposlenici"/>
    <hyperlink ref="B18" location="'Izvori financiranja'!A1" display="Izvori financiranja"/>
    <hyperlink ref="B22" location="'Plan otplate'!A1" display="Kredit i otplatni plan"/>
    <hyperlink ref="B26" location="'Rashodi poslovanja'!A1" display="Rashodi poslovanja"/>
    <hyperlink ref="B23" location="'Plan otplate'!A1" display="Korak - Kreditni uvjeti"/>
  </hyperlink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zoomScaleNormal="100" workbookViewId="0">
      <pane xSplit="1" ySplit="3" topLeftCell="B4" activePane="bottomRight" state="frozen"/>
      <selection pane="topRight" activeCell="B1" sqref="B1"/>
      <selection pane="bottomLeft" activeCell="A4" sqref="A4"/>
      <selection pane="bottomRight" activeCell="B36" sqref="B36"/>
    </sheetView>
  </sheetViews>
  <sheetFormatPr defaultColWidth="9.08984375" defaultRowHeight="10" x14ac:dyDescent="0.2"/>
  <cols>
    <col min="1" max="1" width="30" style="10" bestFit="1" customWidth="1"/>
    <col min="2" max="2" width="10.36328125" style="10" customWidth="1"/>
    <col min="3" max="3" width="10.90625" style="10" bestFit="1" customWidth="1"/>
    <col min="4" max="14" width="10.36328125" style="10" customWidth="1"/>
    <col min="15" max="16384" width="9.08984375" style="10"/>
  </cols>
  <sheetData>
    <row r="1" spans="1:16" ht="50.15" customHeight="1" thickBot="1" x14ac:dyDescent="0.25"/>
    <row r="2" spans="1:16" ht="15.9" customHeight="1" thickTop="1" thickBot="1" x14ac:dyDescent="0.25">
      <c r="A2" s="332" t="s">
        <v>167</v>
      </c>
      <c r="B2" s="333"/>
      <c r="C2" s="333"/>
      <c r="D2" s="333"/>
      <c r="E2" s="333"/>
      <c r="F2" s="333"/>
      <c r="G2" s="333"/>
      <c r="H2" s="333"/>
      <c r="I2" s="333"/>
      <c r="J2" s="333"/>
      <c r="K2" s="333"/>
      <c r="L2" s="333"/>
      <c r="M2" s="333"/>
      <c r="N2" s="334"/>
      <c r="P2" s="11"/>
    </row>
    <row r="3" spans="1:16" ht="11.5" thickTop="1" thickBot="1" x14ac:dyDescent="0.25">
      <c r="A3" s="192" t="s">
        <v>41</v>
      </c>
      <c r="B3" s="193" t="s">
        <v>2</v>
      </c>
      <c r="C3" s="193" t="s">
        <v>3</v>
      </c>
      <c r="D3" s="193" t="s">
        <v>4</v>
      </c>
      <c r="E3" s="193" t="s">
        <v>5</v>
      </c>
      <c r="F3" s="193" t="s">
        <v>6</v>
      </c>
      <c r="G3" s="193" t="s">
        <v>7</v>
      </c>
      <c r="H3" s="193" t="s">
        <v>8</v>
      </c>
      <c r="I3" s="193" t="s">
        <v>9</v>
      </c>
      <c r="J3" s="193" t="s">
        <v>10</v>
      </c>
      <c r="K3" s="193" t="s">
        <v>11</v>
      </c>
      <c r="L3" s="193" t="s">
        <v>12</v>
      </c>
      <c r="M3" s="193" t="s">
        <v>13</v>
      </c>
      <c r="N3" s="194" t="s">
        <v>14</v>
      </c>
      <c r="P3" s="11"/>
    </row>
    <row r="4" spans="1:16" ht="11.5" thickTop="1" thickBot="1" x14ac:dyDescent="0.3">
      <c r="A4" s="195" t="s">
        <v>99</v>
      </c>
      <c r="B4" s="196">
        <f t="shared" ref="B4:M4" si="0">SUM(B5:B14)</f>
        <v>0</v>
      </c>
      <c r="C4" s="197">
        <f t="shared" si="0"/>
        <v>0</v>
      </c>
      <c r="D4" s="197">
        <f t="shared" si="0"/>
        <v>0</v>
      </c>
      <c r="E4" s="197">
        <f t="shared" si="0"/>
        <v>0</v>
      </c>
      <c r="F4" s="197">
        <f t="shared" si="0"/>
        <v>0</v>
      </c>
      <c r="G4" s="197">
        <f t="shared" si="0"/>
        <v>0</v>
      </c>
      <c r="H4" s="197">
        <f t="shared" si="0"/>
        <v>0</v>
      </c>
      <c r="I4" s="197">
        <f t="shared" si="0"/>
        <v>0</v>
      </c>
      <c r="J4" s="197">
        <f t="shared" si="0"/>
        <v>0</v>
      </c>
      <c r="K4" s="197">
        <f t="shared" si="0"/>
        <v>0</v>
      </c>
      <c r="L4" s="197">
        <f t="shared" si="0"/>
        <v>0</v>
      </c>
      <c r="M4" s="198">
        <f t="shared" si="0"/>
        <v>0</v>
      </c>
      <c r="N4" s="199">
        <f>SUM(B4:M4)</f>
        <v>0</v>
      </c>
      <c r="P4" s="11"/>
    </row>
    <row r="5" spans="1:16" ht="11.5" thickTop="1" thickBot="1" x14ac:dyDescent="0.3">
      <c r="A5" s="117" t="s">
        <v>59</v>
      </c>
      <c r="B5" s="21"/>
      <c r="C5" s="21"/>
      <c r="D5" s="21"/>
      <c r="E5" s="21"/>
      <c r="F5" s="21"/>
      <c r="G5" s="21"/>
      <c r="H5" s="21"/>
      <c r="I5" s="21"/>
      <c r="J5" s="21"/>
      <c r="K5" s="21"/>
      <c r="L5" s="21"/>
      <c r="M5" s="21"/>
      <c r="N5" s="200">
        <f t="shared" ref="N5:N30" si="1">SUM(B5:M5)</f>
        <v>0</v>
      </c>
      <c r="P5" s="11"/>
    </row>
    <row r="6" spans="1:16" ht="11.5" thickTop="1" thickBot="1" x14ac:dyDescent="0.3">
      <c r="A6" s="201" t="s">
        <v>43</v>
      </c>
      <c r="B6" s="21"/>
      <c r="C6" s="21"/>
      <c r="D6" s="21"/>
      <c r="E6" s="21"/>
      <c r="F6" s="21"/>
      <c r="G6" s="21"/>
      <c r="H6" s="21"/>
      <c r="I6" s="21"/>
      <c r="J6" s="21"/>
      <c r="K6" s="21"/>
      <c r="L6" s="21"/>
      <c r="M6" s="21"/>
      <c r="N6" s="200">
        <f t="shared" si="1"/>
        <v>0</v>
      </c>
      <c r="P6" s="11"/>
    </row>
    <row r="7" spans="1:16" ht="11.5" thickTop="1" thickBot="1" x14ac:dyDescent="0.3">
      <c r="A7" s="201" t="s">
        <v>82</v>
      </c>
      <c r="B7" s="21"/>
      <c r="C7" s="21"/>
      <c r="D7" s="21"/>
      <c r="E7" s="21"/>
      <c r="F7" s="21"/>
      <c r="G7" s="21"/>
      <c r="H7" s="21"/>
      <c r="I7" s="21"/>
      <c r="J7" s="21"/>
      <c r="K7" s="21"/>
      <c r="L7" s="21"/>
      <c r="M7" s="21"/>
      <c r="N7" s="200">
        <f t="shared" si="1"/>
        <v>0</v>
      </c>
      <c r="P7" s="11"/>
    </row>
    <row r="8" spans="1:16" ht="11.5" thickTop="1" thickBot="1" x14ac:dyDescent="0.3">
      <c r="A8" s="115" t="s">
        <v>44</v>
      </c>
      <c r="B8" s="21"/>
      <c r="C8" s="21"/>
      <c r="D8" s="21"/>
      <c r="E8" s="21"/>
      <c r="F8" s="21"/>
      <c r="G8" s="21"/>
      <c r="H8" s="21"/>
      <c r="I8" s="21"/>
      <c r="J8" s="21"/>
      <c r="K8" s="21"/>
      <c r="L8" s="21"/>
      <c r="M8" s="21"/>
      <c r="N8" s="200">
        <f t="shared" si="1"/>
        <v>0</v>
      </c>
      <c r="P8" s="11"/>
    </row>
    <row r="9" spans="1:16" ht="11.5" thickTop="1" thickBot="1" x14ac:dyDescent="0.3">
      <c r="A9" s="115" t="s">
        <v>45</v>
      </c>
      <c r="B9" s="21"/>
      <c r="C9" s="21"/>
      <c r="D9" s="21"/>
      <c r="E9" s="21"/>
      <c r="F9" s="21"/>
      <c r="G9" s="21"/>
      <c r="H9" s="21"/>
      <c r="I9" s="21"/>
      <c r="J9" s="21"/>
      <c r="K9" s="21"/>
      <c r="L9" s="21"/>
      <c r="M9" s="21"/>
      <c r="N9" s="200">
        <f t="shared" si="1"/>
        <v>0</v>
      </c>
      <c r="P9" s="11"/>
    </row>
    <row r="10" spans="1:16" ht="11.5" thickTop="1" thickBot="1" x14ac:dyDescent="0.3">
      <c r="A10" s="202" t="s">
        <v>46</v>
      </c>
      <c r="B10" s="21"/>
      <c r="C10" s="21"/>
      <c r="D10" s="21"/>
      <c r="E10" s="21"/>
      <c r="F10" s="21"/>
      <c r="G10" s="21"/>
      <c r="H10" s="21"/>
      <c r="I10" s="21"/>
      <c r="J10" s="21"/>
      <c r="K10" s="21"/>
      <c r="L10" s="21"/>
      <c r="M10" s="21"/>
      <c r="N10" s="200">
        <f t="shared" si="1"/>
        <v>0</v>
      </c>
      <c r="P10" s="11"/>
    </row>
    <row r="11" spans="1:16" ht="11.5" thickTop="1" thickBot="1" x14ac:dyDescent="0.3">
      <c r="A11" s="286" t="s">
        <v>47</v>
      </c>
      <c r="B11" s="22"/>
      <c r="C11" s="22"/>
      <c r="D11" s="22"/>
      <c r="E11" s="22"/>
      <c r="F11" s="22"/>
      <c r="G11" s="22"/>
      <c r="H11" s="22"/>
      <c r="I11" s="22"/>
      <c r="J11" s="22"/>
      <c r="K11" s="22"/>
      <c r="L11" s="22"/>
      <c r="M11" s="23"/>
      <c r="N11" s="200">
        <f t="shared" si="1"/>
        <v>0</v>
      </c>
      <c r="P11" s="11"/>
    </row>
    <row r="12" spans="1:16" ht="11.5" thickTop="1" thickBot="1" x14ac:dyDescent="0.3">
      <c r="A12" s="24" t="s">
        <v>47</v>
      </c>
      <c r="B12" s="22"/>
      <c r="C12" s="22"/>
      <c r="D12" s="22"/>
      <c r="E12" s="22"/>
      <c r="F12" s="22"/>
      <c r="G12" s="22"/>
      <c r="H12" s="22"/>
      <c r="I12" s="22"/>
      <c r="J12" s="22"/>
      <c r="K12" s="22"/>
      <c r="L12" s="22"/>
      <c r="M12" s="23"/>
      <c r="N12" s="200">
        <f t="shared" si="1"/>
        <v>0</v>
      </c>
      <c r="P12" s="11"/>
    </row>
    <row r="13" spans="1:16" ht="11.5" thickTop="1" thickBot="1" x14ac:dyDescent="0.3">
      <c r="A13" s="24" t="s">
        <v>47</v>
      </c>
      <c r="B13" s="22"/>
      <c r="C13" s="22"/>
      <c r="D13" s="22"/>
      <c r="E13" s="22"/>
      <c r="F13" s="22"/>
      <c r="G13" s="22"/>
      <c r="H13" s="22"/>
      <c r="I13" s="22"/>
      <c r="J13" s="22"/>
      <c r="K13" s="22"/>
      <c r="L13" s="22"/>
      <c r="M13" s="23"/>
      <c r="N13" s="200">
        <f t="shared" si="1"/>
        <v>0</v>
      </c>
      <c r="P13" s="11"/>
    </row>
    <row r="14" spans="1:16" ht="11.5" thickTop="1" thickBot="1" x14ac:dyDescent="0.3">
      <c r="A14" s="24" t="s">
        <v>47</v>
      </c>
      <c r="B14" s="25"/>
      <c r="C14" s="25"/>
      <c r="D14" s="25"/>
      <c r="E14" s="25"/>
      <c r="F14" s="25"/>
      <c r="G14" s="25"/>
      <c r="H14" s="25"/>
      <c r="I14" s="25"/>
      <c r="J14" s="25"/>
      <c r="K14" s="25"/>
      <c r="L14" s="25"/>
      <c r="M14" s="26"/>
      <c r="N14" s="200">
        <f t="shared" si="1"/>
        <v>0</v>
      </c>
      <c r="P14" s="11"/>
    </row>
    <row r="15" spans="1:16" ht="11.5" thickTop="1" thickBot="1" x14ac:dyDescent="0.3">
      <c r="A15" s="195" t="s">
        <v>100</v>
      </c>
      <c r="B15" s="196">
        <f>SUM(B16:B29)</f>
        <v>0</v>
      </c>
      <c r="C15" s="196">
        <f t="shared" ref="C15:M15" si="2">SUM(C16:C29)</f>
        <v>0</v>
      </c>
      <c r="D15" s="196">
        <f t="shared" si="2"/>
        <v>0</v>
      </c>
      <c r="E15" s="196">
        <f t="shared" si="2"/>
        <v>0</v>
      </c>
      <c r="F15" s="196">
        <f t="shared" si="2"/>
        <v>0</v>
      </c>
      <c r="G15" s="196">
        <f t="shared" si="2"/>
        <v>0</v>
      </c>
      <c r="H15" s="196">
        <f t="shared" si="2"/>
        <v>0</v>
      </c>
      <c r="I15" s="196">
        <f t="shared" si="2"/>
        <v>0</v>
      </c>
      <c r="J15" s="196">
        <f t="shared" si="2"/>
        <v>0</v>
      </c>
      <c r="K15" s="196">
        <f t="shared" si="2"/>
        <v>0</v>
      </c>
      <c r="L15" s="196">
        <f t="shared" si="2"/>
        <v>0</v>
      </c>
      <c r="M15" s="196">
        <f t="shared" si="2"/>
        <v>0</v>
      </c>
      <c r="N15" s="203">
        <f t="shared" si="1"/>
        <v>0</v>
      </c>
      <c r="P15" s="11"/>
    </row>
    <row r="16" spans="1:16" ht="11.5" thickTop="1" thickBot="1" x14ac:dyDescent="0.3">
      <c r="A16" s="204" t="s">
        <v>84</v>
      </c>
      <c r="B16" s="21"/>
      <c r="C16" s="21"/>
      <c r="D16" s="21"/>
      <c r="E16" s="21"/>
      <c r="F16" s="21"/>
      <c r="G16" s="21"/>
      <c r="H16" s="21"/>
      <c r="I16" s="21"/>
      <c r="J16" s="21"/>
      <c r="K16" s="21"/>
      <c r="L16" s="21"/>
      <c r="M16" s="21"/>
      <c r="N16" s="200">
        <f t="shared" si="1"/>
        <v>0</v>
      </c>
      <c r="P16" s="11"/>
    </row>
    <row r="17" spans="1:16" ht="11.5" thickTop="1" thickBot="1" x14ac:dyDescent="0.3">
      <c r="A17" s="201" t="s">
        <v>60</v>
      </c>
      <c r="B17" s="21"/>
      <c r="C17" s="21"/>
      <c r="D17" s="21"/>
      <c r="E17" s="21"/>
      <c r="F17" s="21"/>
      <c r="G17" s="21"/>
      <c r="H17" s="21"/>
      <c r="I17" s="21"/>
      <c r="J17" s="21"/>
      <c r="K17" s="21"/>
      <c r="L17" s="21"/>
      <c r="M17" s="21"/>
      <c r="N17" s="200">
        <f t="shared" si="1"/>
        <v>0</v>
      </c>
      <c r="P17" s="11"/>
    </row>
    <row r="18" spans="1:16" ht="11.5" thickTop="1" thickBot="1" x14ac:dyDescent="0.3">
      <c r="A18" s="201" t="s">
        <v>85</v>
      </c>
      <c r="B18" s="21"/>
      <c r="C18" s="21"/>
      <c r="D18" s="21"/>
      <c r="E18" s="21"/>
      <c r="F18" s="21"/>
      <c r="G18" s="21"/>
      <c r="H18" s="21"/>
      <c r="I18" s="21"/>
      <c r="J18" s="21"/>
      <c r="K18" s="21"/>
      <c r="L18" s="21"/>
      <c r="M18" s="21"/>
      <c r="N18" s="200">
        <f t="shared" si="1"/>
        <v>0</v>
      </c>
      <c r="P18" s="11"/>
    </row>
    <row r="19" spans="1:16" ht="11.5" thickTop="1" thickBot="1" x14ac:dyDescent="0.3">
      <c r="A19" s="201" t="s">
        <v>62</v>
      </c>
      <c r="B19" s="21"/>
      <c r="C19" s="21"/>
      <c r="D19" s="21"/>
      <c r="E19" s="21"/>
      <c r="F19" s="21"/>
      <c r="G19" s="21"/>
      <c r="H19" s="21"/>
      <c r="I19" s="21"/>
      <c r="J19" s="21"/>
      <c r="K19" s="21"/>
      <c r="L19" s="21"/>
      <c r="M19" s="21"/>
      <c r="N19" s="200">
        <f t="shared" si="1"/>
        <v>0</v>
      </c>
      <c r="P19" s="11"/>
    </row>
    <row r="20" spans="1:16" ht="11.5" thickTop="1" thickBot="1" x14ac:dyDescent="0.3">
      <c r="A20" s="201" t="s">
        <v>48</v>
      </c>
      <c r="B20" s="21"/>
      <c r="C20" s="21"/>
      <c r="D20" s="21"/>
      <c r="E20" s="21"/>
      <c r="F20" s="21"/>
      <c r="G20" s="21"/>
      <c r="H20" s="21"/>
      <c r="I20" s="21"/>
      <c r="J20" s="21"/>
      <c r="K20" s="21"/>
      <c r="L20" s="21"/>
      <c r="M20" s="21"/>
      <c r="N20" s="200">
        <f t="shared" si="1"/>
        <v>0</v>
      </c>
      <c r="P20" s="11"/>
    </row>
    <row r="21" spans="1:16" ht="11.5" thickTop="1" thickBot="1" x14ac:dyDescent="0.3">
      <c r="A21" s="201" t="s">
        <v>61</v>
      </c>
      <c r="B21" s="21"/>
      <c r="C21" s="21"/>
      <c r="D21" s="21"/>
      <c r="E21" s="21"/>
      <c r="F21" s="21"/>
      <c r="G21" s="21"/>
      <c r="H21" s="21"/>
      <c r="I21" s="21"/>
      <c r="J21" s="21"/>
      <c r="K21" s="21"/>
      <c r="L21" s="21"/>
      <c r="M21" s="21"/>
      <c r="N21" s="200">
        <f t="shared" si="1"/>
        <v>0</v>
      </c>
      <c r="P21" s="11"/>
    </row>
    <row r="22" spans="1:16" ht="11.5" thickTop="1" thickBot="1" x14ac:dyDescent="0.3">
      <c r="A22" s="201" t="s">
        <v>49</v>
      </c>
      <c r="B22" s="21"/>
      <c r="C22" s="21"/>
      <c r="D22" s="21"/>
      <c r="E22" s="21"/>
      <c r="F22" s="21"/>
      <c r="G22" s="21"/>
      <c r="H22" s="21"/>
      <c r="I22" s="21"/>
      <c r="J22" s="21"/>
      <c r="K22" s="21"/>
      <c r="L22" s="21"/>
      <c r="M22" s="21"/>
      <c r="N22" s="200">
        <f t="shared" si="1"/>
        <v>0</v>
      </c>
      <c r="P22" s="11"/>
    </row>
    <row r="23" spans="1:16" ht="11.5" thickTop="1" thickBot="1" x14ac:dyDescent="0.3">
      <c r="A23" s="201" t="s">
        <v>50</v>
      </c>
      <c r="B23" s="21"/>
      <c r="C23" s="21"/>
      <c r="D23" s="21"/>
      <c r="E23" s="21"/>
      <c r="F23" s="21"/>
      <c r="G23" s="21"/>
      <c r="H23" s="21"/>
      <c r="I23" s="21"/>
      <c r="J23" s="21"/>
      <c r="K23" s="21"/>
      <c r="L23" s="21"/>
      <c r="M23" s="21"/>
      <c r="N23" s="200">
        <f t="shared" si="1"/>
        <v>0</v>
      </c>
      <c r="P23" s="11"/>
    </row>
    <row r="24" spans="1:16" ht="11.5" thickTop="1" thickBot="1" x14ac:dyDescent="0.3">
      <c r="A24" s="201" t="s">
        <v>86</v>
      </c>
      <c r="B24" s="21"/>
      <c r="C24" s="21"/>
      <c r="D24" s="21"/>
      <c r="E24" s="21"/>
      <c r="F24" s="21"/>
      <c r="G24" s="21"/>
      <c r="H24" s="21"/>
      <c r="I24" s="21"/>
      <c r="J24" s="21"/>
      <c r="K24" s="21"/>
      <c r="L24" s="21"/>
      <c r="M24" s="21"/>
      <c r="N24" s="200">
        <f t="shared" si="1"/>
        <v>0</v>
      </c>
      <c r="P24" s="11"/>
    </row>
    <row r="25" spans="1:16" ht="11.5" thickTop="1" thickBot="1" x14ac:dyDescent="0.3">
      <c r="A25" s="205" t="s">
        <v>83</v>
      </c>
      <c r="B25" s="21"/>
      <c r="C25" s="21"/>
      <c r="D25" s="21"/>
      <c r="E25" s="21"/>
      <c r="F25" s="21"/>
      <c r="G25" s="21"/>
      <c r="H25" s="21"/>
      <c r="I25" s="21"/>
      <c r="J25" s="21"/>
      <c r="K25" s="21"/>
      <c r="L25" s="21"/>
      <c r="M25" s="21"/>
      <c r="N25" s="200">
        <f t="shared" si="1"/>
        <v>0</v>
      </c>
      <c r="P25" s="11"/>
    </row>
    <row r="26" spans="1:16" ht="11.5" thickTop="1" thickBot="1" x14ac:dyDescent="0.3">
      <c r="A26" s="286" t="s">
        <v>47</v>
      </c>
      <c r="B26" s="22"/>
      <c r="C26" s="22"/>
      <c r="D26" s="22"/>
      <c r="E26" s="22"/>
      <c r="F26" s="22"/>
      <c r="G26" s="22"/>
      <c r="H26" s="22"/>
      <c r="I26" s="22"/>
      <c r="J26" s="22"/>
      <c r="K26" s="22"/>
      <c r="L26" s="22"/>
      <c r="M26" s="23"/>
      <c r="N26" s="200">
        <f t="shared" si="1"/>
        <v>0</v>
      </c>
      <c r="P26" s="11"/>
    </row>
    <row r="27" spans="1:16" ht="11.5" thickTop="1" thickBot="1" x14ac:dyDescent="0.3">
      <c r="A27" s="24" t="s">
        <v>47</v>
      </c>
      <c r="B27" s="22"/>
      <c r="C27" s="22"/>
      <c r="D27" s="22"/>
      <c r="E27" s="22"/>
      <c r="F27" s="22"/>
      <c r="G27" s="22"/>
      <c r="H27" s="22"/>
      <c r="I27" s="22"/>
      <c r="J27" s="22"/>
      <c r="K27" s="22"/>
      <c r="L27" s="22"/>
      <c r="M27" s="23"/>
      <c r="N27" s="200">
        <f t="shared" si="1"/>
        <v>0</v>
      </c>
      <c r="P27" s="11"/>
    </row>
    <row r="28" spans="1:16" ht="11.5" thickTop="1" thickBot="1" x14ac:dyDescent="0.3">
      <c r="A28" s="24" t="s">
        <v>47</v>
      </c>
      <c r="B28" s="22"/>
      <c r="C28" s="22"/>
      <c r="D28" s="22"/>
      <c r="E28" s="22"/>
      <c r="F28" s="22"/>
      <c r="G28" s="22"/>
      <c r="H28" s="22"/>
      <c r="I28" s="22"/>
      <c r="J28" s="22"/>
      <c r="K28" s="22"/>
      <c r="L28" s="22"/>
      <c r="M28" s="23"/>
      <c r="N28" s="200">
        <f t="shared" si="1"/>
        <v>0</v>
      </c>
      <c r="P28" s="11"/>
    </row>
    <row r="29" spans="1:16" ht="11.5" thickTop="1" thickBot="1" x14ac:dyDescent="0.3">
      <c r="A29" s="24" t="s">
        <v>47</v>
      </c>
      <c r="B29" s="22"/>
      <c r="C29" s="22"/>
      <c r="D29" s="22"/>
      <c r="E29" s="22"/>
      <c r="F29" s="22"/>
      <c r="G29" s="22"/>
      <c r="H29" s="22"/>
      <c r="I29" s="22"/>
      <c r="J29" s="22"/>
      <c r="K29" s="22"/>
      <c r="L29" s="22"/>
      <c r="M29" s="23"/>
      <c r="N29" s="200">
        <f t="shared" si="1"/>
        <v>0</v>
      </c>
      <c r="P29" s="11"/>
    </row>
    <row r="30" spans="1:16" ht="11.5" thickTop="1" thickBot="1" x14ac:dyDescent="0.3">
      <c r="A30" s="206" t="s">
        <v>101</v>
      </c>
      <c r="B30" s="27"/>
      <c r="C30" s="27"/>
      <c r="D30" s="27"/>
      <c r="E30" s="27"/>
      <c r="F30" s="27"/>
      <c r="G30" s="27"/>
      <c r="H30" s="27"/>
      <c r="I30" s="27"/>
      <c r="J30" s="27"/>
      <c r="K30" s="27"/>
      <c r="L30" s="27"/>
      <c r="M30" s="27"/>
      <c r="N30" s="200">
        <f t="shared" si="1"/>
        <v>0</v>
      </c>
      <c r="P30" s="11"/>
    </row>
    <row r="31" spans="1:16" ht="11.5" thickTop="1" thickBot="1" x14ac:dyDescent="0.3">
      <c r="A31" s="112" t="s">
        <v>170</v>
      </c>
      <c r="B31" s="118">
        <f>B4+B15+B30</f>
        <v>0</v>
      </c>
      <c r="C31" s="118">
        <f t="shared" ref="C31:M31" si="3">C4+C15+C30</f>
        <v>0</v>
      </c>
      <c r="D31" s="118">
        <f t="shared" si="3"/>
        <v>0</v>
      </c>
      <c r="E31" s="118">
        <f t="shared" si="3"/>
        <v>0</v>
      </c>
      <c r="F31" s="118">
        <f t="shared" si="3"/>
        <v>0</v>
      </c>
      <c r="G31" s="118">
        <f t="shared" si="3"/>
        <v>0</v>
      </c>
      <c r="H31" s="118">
        <f t="shared" si="3"/>
        <v>0</v>
      </c>
      <c r="I31" s="118">
        <f t="shared" si="3"/>
        <v>0</v>
      </c>
      <c r="J31" s="118">
        <f t="shared" si="3"/>
        <v>0</v>
      </c>
      <c r="K31" s="118">
        <f t="shared" si="3"/>
        <v>0</v>
      </c>
      <c r="L31" s="118">
        <f t="shared" si="3"/>
        <v>0</v>
      </c>
      <c r="M31" s="207">
        <f t="shared" si="3"/>
        <v>0</v>
      </c>
      <c r="N31" s="118">
        <f>N4+N15+N30</f>
        <v>0</v>
      </c>
      <c r="P31" s="11"/>
    </row>
    <row r="32" spans="1:16" ht="11" thickTop="1" thickBot="1" x14ac:dyDescent="0.25">
      <c r="A32" s="87"/>
      <c r="B32" s="87"/>
      <c r="C32" s="87"/>
      <c r="D32" s="87"/>
      <c r="E32" s="87"/>
      <c r="F32" s="87"/>
      <c r="G32" s="87"/>
      <c r="H32" s="87"/>
      <c r="I32" s="87"/>
      <c r="J32" s="87"/>
      <c r="K32" s="87"/>
      <c r="L32" s="87"/>
      <c r="M32" s="87"/>
      <c r="N32" s="87"/>
      <c r="P32" s="11"/>
    </row>
    <row r="33" spans="1:16" ht="15.9" customHeight="1" thickTop="1" x14ac:dyDescent="0.2">
      <c r="A33" s="335" t="s">
        <v>168</v>
      </c>
      <c r="B33" s="336"/>
      <c r="C33" s="336"/>
      <c r="D33" s="336"/>
      <c r="E33" s="336"/>
      <c r="F33" s="336"/>
      <c r="G33" s="87"/>
      <c r="H33" s="87"/>
      <c r="I33" s="87"/>
      <c r="J33" s="87"/>
      <c r="K33" s="87"/>
      <c r="L33" s="87"/>
      <c r="M33" s="87"/>
      <c r="N33" s="87"/>
      <c r="P33" s="11"/>
    </row>
    <row r="34" spans="1:16" ht="15.9" customHeight="1" thickBot="1" x14ac:dyDescent="0.25">
      <c r="A34" s="337"/>
      <c r="B34" s="338"/>
      <c r="C34" s="338"/>
      <c r="D34" s="338"/>
      <c r="E34" s="338"/>
      <c r="F34" s="338"/>
      <c r="G34" s="87"/>
      <c r="H34" s="87"/>
      <c r="I34" s="87"/>
      <c r="J34" s="87"/>
      <c r="K34" s="87"/>
      <c r="L34" s="87"/>
      <c r="M34" s="87"/>
      <c r="N34" s="87"/>
      <c r="P34" s="11"/>
    </row>
    <row r="35" spans="1:16" ht="11.5" thickTop="1" thickBot="1" x14ac:dyDescent="0.3">
      <c r="A35" s="111" t="s">
        <v>41</v>
      </c>
      <c r="B35" s="106" t="s">
        <v>16</v>
      </c>
      <c r="C35" s="106" t="s">
        <v>17</v>
      </c>
      <c r="D35" s="106" t="s">
        <v>18</v>
      </c>
      <c r="E35" s="106" t="s">
        <v>19</v>
      </c>
      <c r="F35" s="106" t="s">
        <v>20</v>
      </c>
      <c r="G35" s="87"/>
      <c r="H35" s="87"/>
      <c r="I35" s="87"/>
      <c r="J35" s="87"/>
      <c r="K35" s="87"/>
      <c r="L35" s="87"/>
      <c r="M35" s="87"/>
      <c r="N35" s="87"/>
      <c r="P35" s="11"/>
    </row>
    <row r="36" spans="1:16" ht="11.5" thickTop="1" thickBot="1" x14ac:dyDescent="0.3">
      <c r="A36" s="208" t="str">
        <f t="shared" ref="A36:A52" si="4">T(A4)</f>
        <v>A) Materijalni troškovi</v>
      </c>
      <c r="B36" s="209">
        <f>SUM(B37:B46)</f>
        <v>0</v>
      </c>
      <c r="C36" s="210">
        <f>SUM(C37:C46)</f>
        <v>0</v>
      </c>
      <c r="D36" s="210">
        <f t="shared" ref="D36:F36" si="5">SUM(D37:D46)</f>
        <v>0</v>
      </c>
      <c r="E36" s="210">
        <f t="shared" si="5"/>
        <v>0</v>
      </c>
      <c r="F36" s="210">
        <f t="shared" si="5"/>
        <v>0</v>
      </c>
      <c r="G36" s="87"/>
      <c r="H36" s="87"/>
      <c r="I36" s="87"/>
      <c r="J36" s="87"/>
      <c r="K36" s="87"/>
      <c r="L36" s="87"/>
      <c r="M36" s="87"/>
      <c r="N36" s="87"/>
      <c r="P36" s="11"/>
    </row>
    <row r="37" spans="1:16" ht="11" thickTop="1" thickBot="1" x14ac:dyDescent="0.25">
      <c r="A37" s="117" t="str">
        <f t="shared" si="4"/>
        <v>Troškovi sirovina i materijala</v>
      </c>
      <c r="B37" s="99">
        <f t="shared" ref="B37:B46" si="6">N5</f>
        <v>0</v>
      </c>
      <c r="C37" s="99">
        <f>B37*(1+'Prihodi od prodaje'!C$48)</f>
        <v>0</v>
      </c>
      <c r="D37" s="99">
        <f>C37*(1+'Prihodi od prodaje'!D$48)</f>
        <v>0</v>
      </c>
      <c r="E37" s="99">
        <f>D37*(1+'Prihodi od prodaje'!E$48)</f>
        <v>0</v>
      </c>
      <c r="F37" s="99">
        <f>E37*(1+'Prihodi od prodaje'!F$48)</f>
        <v>0</v>
      </c>
      <c r="G37" s="87"/>
      <c r="H37" s="87"/>
      <c r="I37" s="87"/>
      <c r="J37" s="87"/>
      <c r="K37" s="87"/>
      <c r="L37" s="87"/>
      <c r="M37" s="87"/>
      <c r="N37" s="87"/>
      <c r="P37" s="11"/>
    </row>
    <row r="38" spans="1:16" ht="11" thickTop="1" thickBot="1" x14ac:dyDescent="0.25">
      <c r="A38" s="115" t="str">
        <f t="shared" si="4"/>
        <v>Troškovi energenata (struja, grijanje)</v>
      </c>
      <c r="B38" s="99">
        <f t="shared" si="6"/>
        <v>0</v>
      </c>
      <c r="C38" s="99">
        <f>B38*(1+'Prihodi od prodaje'!C$48)</f>
        <v>0</v>
      </c>
      <c r="D38" s="99">
        <f>C38*(1+'Prihodi od prodaje'!D$48)</f>
        <v>0</v>
      </c>
      <c r="E38" s="99">
        <f>D38*(1+'Prihodi od prodaje'!E$48)</f>
        <v>0</v>
      </c>
      <c r="F38" s="99">
        <f>E38*(1+'Prihodi od prodaje'!F$48)</f>
        <v>0</v>
      </c>
      <c r="G38" s="87"/>
      <c r="H38" s="211"/>
      <c r="I38" s="211"/>
      <c r="J38" s="211"/>
      <c r="K38" s="211"/>
      <c r="L38" s="211"/>
      <c r="M38" s="87"/>
      <c r="N38" s="87"/>
      <c r="P38" s="11"/>
    </row>
    <row r="39" spans="1:16" ht="11" thickTop="1" thickBot="1" x14ac:dyDescent="0.25">
      <c r="A39" s="115" t="str">
        <f t="shared" si="4"/>
        <v>Troškovi rezervnih dijelova</v>
      </c>
      <c r="B39" s="99">
        <f t="shared" si="6"/>
        <v>0</v>
      </c>
      <c r="C39" s="99">
        <f>B39*(1+'Prihodi od prodaje'!C$48)</f>
        <v>0</v>
      </c>
      <c r="D39" s="99">
        <f>C39*(1+'Prihodi od prodaje'!D$48)</f>
        <v>0</v>
      </c>
      <c r="E39" s="99">
        <f>D39*(1+'Prihodi od prodaje'!E$48)</f>
        <v>0</v>
      </c>
      <c r="F39" s="99">
        <f>E39*(1+'Prihodi od prodaje'!F$48)</f>
        <v>0</v>
      </c>
      <c r="G39" s="87"/>
      <c r="H39" s="211"/>
      <c r="I39" s="211"/>
      <c r="J39" s="211"/>
      <c r="K39" s="211"/>
      <c r="L39" s="211"/>
      <c r="M39" s="87"/>
      <c r="N39" s="87"/>
      <c r="P39" s="11"/>
    </row>
    <row r="40" spans="1:16" ht="11" thickTop="1" thickBot="1" x14ac:dyDescent="0.25">
      <c r="A40" s="115" t="str">
        <f t="shared" si="4"/>
        <v>Troškovi ambalaže za pakiranje</v>
      </c>
      <c r="B40" s="99">
        <f t="shared" si="6"/>
        <v>0</v>
      </c>
      <c r="C40" s="99">
        <f>B40*(1+'Prihodi od prodaje'!C$48)</f>
        <v>0</v>
      </c>
      <c r="D40" s="99">
        <f>C40*(1+'Prihodi od prodaje'!D$48)</f>
        <v>0</v>
      </c>
      <c r="E40" s="99">
        <f>D40*(1+'Prihodi od prodaje'!E$48)</f>
        <v>0</v>
      </c>
      <c r="F40" s="99">
        <f>E40*(1+'Prihodi od prodaje'!F$48)</f>
        <v>0</v>
      </c>
      <c r="G40" s="87"/>
      <c r="H40" s="87"/>
      <c r="I40" s="87"/>
      <c r="J40" s="87"/>
      <c r="K40" s="87"/>
      <c r="L40" s="87"/>
      <c r="M40" s="87"/>
      <c r="N40" s="87"/>
      <c r="P40" s="11"/>
    </row>
    <row r="41" spans="1:16" ht="11" thickTop="1" thickBot="1" x14ac:dyDescent="0.25">
      <c r="A41" s="115" t="str">
        <f t="shared" si="4"/>
        <v>Materijal za čišćenje</v>
      </c>
      <c r="B41" s="99">
        <f t="shared" si="6"/>
        <v>0</v>
      </c>
      <c r="C41" s="99">
        <f>B41</f>
        <v>0</v>
      </c>
      <c r="D41" s="99">
        <f t="shared" ref="D41:F41" si="7">C41</f>
        <v>0</v>
      </c>
      <c r="E41" s="99">
        <f t="shared" si="7"/>
        <v>0</v>
      </c>
      <c r="F41" s="99">
        <f t="shared" si="7"/>
        <v>0</v>
      </c>
      <c r="G41" s="87"/>
      <c r="H41" s="87"/>
      <c r="I41" s="87"/>
      <c r="J41" s="87"/>
      <c r="K41" s="87"/>
      <c r="L41" s="87"/>
      <c r="M41" s="87"/>
      <c r="N41" s="87"/>
      <c r="P41" s="11"/>
    </row>
    <row r="42" spans="1:16" ht="11" thickTop="1" thickBot="1" x14ac:dyDescent="0.25">
      <c r="A42" s="115" t="str">
        <f t="shared" si="4"/>
        <v>Uredski materijal</v>
      </c>
      <c r="B42" s="99">
        <f t="shared" si="6"/>
        <v>0</v>
      </c>
      <c r="C42" s="99">
        <f t="shared" ref="C42:F42" si="8">B42</f>
        <v>0</v>
      </c>
      <c r="D42" s="99">
        <f t="shared" si="8"/>
        <v>0</v>
      </c>
      <c r="E42" s="99">
        <f t="shared" si="8"/>
        <v>0</v>
      </c>
      <c r="F42" s="99">
        <f t="shared" si="8"/>
        <v>0</v>
      </c>
      <c r="G42" s="87"/>
      <c r="H42" s="87"/>
      <c r="I42" s="87"/>
      <c r="J42" s="87"/>
      <c r="K42" s="87"/>
      <c r="L42" s="87"/>
      <c r="M42" s="87"/>
      <c r="N42" s="87"/>
      <c r="P42" s="11"/>
    </row>
    <row r="43" spans="1:16" ht="11" thickTop="1" thickBot="1" x14ac:dyDescent="0.25">
      <c r="A43" s="115" t="str">
        <f t="shared" si="4"/>
        <v>Naziv troška</v>
      </c>
      <c r="B43" s="99">
        <f t="shared" si="6"/>
        <v>0</v>
      </c>
      <c r="C43" s="99">
        <f t="shared" ref="C43:F43" si="9">B43</f>
        <v>0</v>
      </c>
      <c r="D43" s="99">
        <f t="shared" si="9"/>
        <v>0</v>
      </c>
      <c r="E43" s="99">
        <f t="shared" si="9"/>
        <v>0</v>
      </c>
      <c r="F43" s="99">
        <f t="shared" si="9"/>
        <v>0</v>
      </c>
      <c r="G43" s="87"/>
      <c r="H43" s="87"/>
      <c r="I43" s="87"/>
      <c r="J43" s="87"/>
      <c r="K43" s="87"/>
      <c r="L43" s="87"/>
      <c r="M43" s="87"/>
      <c r="N43" s="87"/>
      <c r="P43" s="11"/>
    </row>
    <row r="44" spans="1:16" ht="11" thickTop="1" thickBot="1" x14ac:dyDescent="0.25">
      <c r="A44" s="115" t="str">
        <f t="shared" si="4"/>
        <v>Naziv troška</v>
      </c>
      <c r="B44" s="99">
        <f t="shared" si="6"/>
        <v>0</v>
      </c>
      <c r="C44" s="99">
        <f t="shared" ref="C44:F44" si="10">B44</f>
        <v>0</v>
      </c>
      <c r="D44" s="99">
        <f t="shared" si="10"/>
        <v>0</v>
      </c>
      <c r="E44" s="99">
        <f t="shared" si="10"/>
        <v>0</v>
      </c>
      <c r="F44" s="99">
        <f t="shared" si="10"/>
        <v>0</v>
      </c>
      <c r="G44" s="87"/>
      <c r="H44" s="87"/>
      <c r="I44" s="87"/>
      <c r="J44" s="87"/>
      <c r="K44" s="87"/>
      <c r="L44" s="87"/>
      <c r="M44" s="87"/>
      <c r="N44" s="87"/>
      <c r="P44" s="11"/>
    </row>
    <row r="45" spans="1:16" ht="11" thickTop="1" thickBot="1" x14ac:dyDescent="0.25">
      <c r="A45" s="115" t="str">
        <f t="shared" si="4"/>
        <v>Naziv troška</v>
      </c>
      <c r="B45" s="99">
        <f t="shared" si="6"/>
        <v>0</v>
      </c>
      <c r="C45" s="99">
        <f t="shared" ref="C45:F45" si="11">B45</f>
        <v>0</v>
      </c>
      <c r="D45" s="99">
        <f t="shared" si="11"/>
        <v>0</v>
      </c>
      <c r="E45" s="99">
        <f t="shared" si="11"/>
        <v>0</v>
      </c>
      <c r="F45" s="99">
        <f t="shared" si="11"/>
        <v>0</v>
      </c>
      <c r="G45" s="87"/>
      <c r="H45" s="87"/>
      <c r="I45" s="87"/>
      <c r="J45" s="87"/>
      <c r="K45" s="87"/>
      <c r="L45" s="87"/>
      <c r="M45" s="87"/>
      <c r="N45" s="87"/>
      <c r="P45" s="11"/>
    </row>
    <row r="46" spans="1:16" ht="11" thickTop="1" thickBot="1" x14ac:dyDescent="0.25">
      <c r="A46" s="202" t="str">
        <f t="shared" si="4"/>
        <v>Naziv troška</v>
      </c>
      <c r="B46" s="99">
        <f t="shared" si="6"/>
        <v>0</v>
      </c>
      <c r="C46" s="99">
        <f t="shared" ref="C46:F46" si="12">B46</f>
        <v>0</v>
      </c>
      <c r="D46" s="99">
        <f t="shared" si="12"/>
        <v>0</v>
      </c>
      <c r="E46" s="99">
        <f t="shared" si="12"/>
        <v>0</v>
      </c>
      <c r="F46" s="99">
        <f t="shared" si="12"/>
        <v>0</v>
      </c>
      <c r="G46" s="87"/>
      <c r="H46" s="87"/>
      <c r="I46" s="87"/>
      <c r="J46" s="87"/>
      <c r="K46" s="87"/>
      <c r="L46" s="87"/>
      <c r="M46" s="87"/>
      <c r="N46" s="87"/>
      <c r="P46" s="11"/>
    </row>
    <row r="47" spans="1:16" ht="11.5" thickTop="1" thickBot="1" x14ac:dyDescent="0.3">
      <c r="A47" s="212" t="str">
        <f t="shared" si="4"/>
        <v>B) Usluge</v>
      </c>
      <c r="B47" s="213">
        <f>SUM(B48:B61)</f>
        <v>0</v>
      </c>
      <c r="C47" s="214">
        <f t="shared" ref="C47:F47" si="13">SUM(C48:C61)</f>
        <v>0</v>
      </c>
      <c r="D47" s="214">
        <f t="shared" si="13"/>
        <v>0</v>
      </c>
      <c r="E47" s="214">
        <f t="shared" si="13"/>
        <v>0</v>
      </c>
      <c r="F47" s="214">
        <f t="shared" si="13"/>
        <v>0</v>
      </c>
      <c r="G47" s="211"/>
      <c r="H47" s="87"/>
      <c r="I47" s="87"/>
      <c r="J47" s="87"/>
      <c r="K47" s="87"/>
      <c r="L47" s="87"/>
      <c r="M47" s="87"/>
      <c r="N47" s="87"/>
      <c r="P47" s="11"/>
    </row>
    <row r="48" spans="1:16" ht="11" thickTop="1" thickBot="1" x14ac:dyDescent="0.25">
      <c r="A48" s="117" t="str">
        <f t="shared" si="4"/>
        <v>Proizvodne usluge (kooperacija)</v>
      </c>
      <c r="B48" s="99">
        <f t="shared" ref="B48:B62" si="14">N16</f>
        <v>0</v>
      </c>
      <c r="C48" s="99">
        <f t="shared" ref="C48:F48" si="15">B48</f>
        <v>0</v>
      </c>
      <c r="D48" s="99">
        <f t="shared" si="15"/>
        <v>0</v>
      </c>
      <c r="E48" s="99">
        <f t="shared" si="15"/>
        <v>0</v>
      </c>
      <c r="F48" s="99">
        <f t="shared" si="15"/>
        <v>0</v>
      </c>
      <c r="G48" s="215"/>
      <c r="H48" s="87"/>
      <c r="I48" s="87"/>
      <c r="J48" s="87"/>
      <c r="K48" s="87"/>
      <c r="L48" s="87"/>
      <c r="M48" s="87"/>
      <c r="N48" s="87"/>
      <c r="P48" s="11"/>
    </row>
    <row r="49" spans="1:16" ht="11" thickTop="1" thickBot="1" x14ac:dyDescent="0.25">
      <c r="A49" s="115" t="str">
        <f t="shared" si="4"/>
        <v>Usluge održavanja</v>
      </c>
      <c r="B49" s="99">
        <f t="shared" si="14"/>
        <v>0</v>
      </c>
      <c r="C49" s="99">
        <f t="shared" ref="C49:F49" si="16">B49</f>
        <v>0</v>
      </c>
      <c r="D49" s="99">
        <f t="shared" si="16"/>
        <v>0</v>
      </c>
      <c r="E49" s="99">
        <f t="shared" si="16"/>
        <v>0</v>
      </c>
      <c r="F49" s="99">
        <f t="shared" si="16"/>
        <v>0</v>
      </c>
      <c r="G49" s="215"/>
      <c r="H49" s="87"/>
      <c r="I49" s="87"/>
      <c r="J49" s="87"/>
      <c r="K49" s="87"/>
      <c r="L49" s="87"/>
      <c r="M49" s="87"/>
      <c r="N49" s="87"/>
      <c r="P49" s="11"/>
    </row>
    <row r="50" spans="1:16" ht="11" thickTop="1" thickBot="1" x14ac:dyDescent="0.25">
      <c r="A50" s="115" t="str">
        <f t="shared" si="4"/>
        <v>Intelektualne (računovodstvene, pravne.)</v>
      </c>
      <c r="B50" s="99">
        <f t="shared" si="14"/>
        <v>0</v>
      </c>
      <c r="C50" s="99">
        <f>B50</f>
        <v>0</v>
      </c>
      <c r="D50" s="99">
        <f>C50</f>
        <v>0</v>
      </c>
      <c r="E50" s="99">
        <f>D50</f>
        <v>0</v>
      </c>
      <c r="F50" s="99">
        <f>E50</f>
        <v>0</v>
      </c>
      <c r="G50" s="215"/>
      <c r="H50" s="87"/>
      <c r="I50" s="87"/>
      <c r="J50" s="87"/>
      <c r="K50" s="87"/>
      <c r="L50" s="87"/>
      <c r="M50" s="87"/>
      <c r="N50" s="87"/>
      <c r="P50" s="11"/>
    </row>
    <row r="51" spans="1:16" ht="11" thickTop="1" thickBot="1" x14ac:dyDescent="0.25">
      <c r="A51" s="115" t="str">
        <f t="shared" si="4"/>
        <v>Zakupnine najamnine</v>
      </c>
      <c r="B51" s="99">
        <f t="shared" si="14"/>
        <v>0</v>
      </c>
      <c r="C51" s="99">
        <f>B51</f>
        <v>0</v>
      </c>
      <c r="D51" s="99">
        <f t="shared" ref="D51:F51" si="17">C51</f>
        <v>0</v>
      </c>
      <c r="E51" s="99">
        <f t="shared" si="17"/>
        <v>0</v>
      </c>
      <c r="F51" s="99">
        <f t="shared" si="17"/>
        <v>0</v>
      </c>
      <c r="G51" s="215"/>
      <c r="H51" s="87"/>
      <c r="I51" s="87"/>
      <c r="J51" s="87"/>
      <c r="K51" s="87"/>
      <c r="L51" s="87"/>
      <c r="M51" s="87"/>
      <c r="N51" s="87"/>
      <c r="P51" s="11"/>
    </row>
    <row r="52" spans="1:16" ht="11" thickTop="1" thickBot="1" x14ac:dyDescent="0.25">
      <c r="A52" s="115" t="str">
        <f t="shared" si="4"/>
        <v>Usluge reklame, promidžbe i sajmova</v>
      </c>
      <c r="B52" s="99">
        <f t="shared" si="14"/>
        <v>0</v>
      </c>
      <c r="C52" s="99">
        <f t="shared" ref="C52:C62" si="18">B52</f>
        <v>0</v>
      </c>
      <c r="D52" s="99">
        <f t="shared" ref="D52:D62" si="19">C52</f>
        <v>0</v>
      </c>
      <c r="E52" s="99">
        <f t="shared" ref="E52:E62" si="20">D52</f>
        <v>0</v>
      </c>
      <c r="F52" s="99">
        <f t="shared" ref="F52:F62" si="21">E52</f>
        <v>0</v>
      </c>
      <c r="G52" s="215"/>
      <c r="H52" s="87"/>
      <c r="I52" s="87"/>
      <c r="J52" s="87"/>
      <c r="K52" s="87"/>
      <c r="L52" s="87"/>
      <c r="M52" s="87"/>
      <c r="N52" s="87"/>
      <c r="P52" s="11"/>
    </row>
    <row r="53" spans="1:16" ht="11" thickTop="1" thickBot="1" x14ac:dyDescent="0.25">
      <c r="A53" s="115" t="s">
        <v>61</v>
      </c>
      <c r="B53" s="99">
        <f t="shared" si="14"/>
        <v>0</v>
      </c>
      <c r="C53" s="99">
        <f t="shared" si="18"/>
        <v>0</v>
      </c>
      <c r="D53" s="99">
        <f t="shared" si="19"/>
        <v>0</v>
      </c>
      <c r="E53" s="99">
        <f t="shared" si="20"/>
        <v>0</v>
      </c>
      <c r="F53" s="99">
        <f t="shared" si="21"/>
        <v>0</v>
      </c>
      <c r="G53" s="215"/>
      <c r="H53" s="87"/>
      <c r="I53" s="87"/>
      <c r="J53" s="87"/>
      <c r="K53" s="87"/>
      <c r="L53" s="87"/>
      <c r="M53" s="87"/>
      <c r="N53" s="87"/>
      <c r="P53" s="11"/>
    </row>
    <row r="54" spans="1:16" ht="11" thickTop="1" thickBot="1" x14ac:dyDescent="0.25">
      <c r="A54" s="115" t="str">
        <f t="shared" ref="A54:A64" si="22">T(A22)</f>
        <v>Usluge telefonije</v>
      </c>
      <c r="B54" s="99">
        <f t="shared" si="14"/>
        <v>0</v>
      </c>
      <c r="C54" s="99">
        <f t="shared" si="18"/>
        <v>0</v>
      </c>
      <c r="D54" s="99">
        <f t="shared" si="19"/>
        <v>0</v>
      </c>
      <c r="E54" s="99">
        <f t="shared" si="20"/>
        <v>0</v>
      </c>
      <c r="F54" s="99">
        <f t="shared" si="21"/>
        <v>0</v>
      </c>
      <c r="G54" s="215"/>
      <c r="H54" s="87"/>
      <c r="I54" s="87"/>
      <c r="J54" s="87"/>
      <c r="K54" s="87"/>
      <c r="L54" s="87"/>
      <c r="M54" s="87"/>
      <c r="N54" s="87"/>
      <c r="P54" s="11"/>
    </row>
    <row r="55" spans="1:16" ht="11" thickTop="1" thickBot="1" x14ac:dyDescent="0.25">
      <c r="A55" s="115" t="str">
        <f t="shared" si="22"/>
        <v>Usluge istraživanja tržišta</v>
      </c>
      <c r="B55" s="99">
        <f t="shared" si="14"/>
        <v>0</v>
      </c>
      <c r="C55" s="99">
        <f t="shared" si="18"/>
        <v>0</v>
      </c>
      <c r="D55" s="99">
        <f t="shared" si="19"/>
        <v>0</v>
      </c>
      <c r="E55" s="99">
        <f t="shared" si="20"/>
        <v>0</v>
      </c>
      <c r="F55" s="99">
        <f t="shared" si="21"/>
        <v>0</v>
      </c>
      <c r="G55" s="215"/>
      <c r="H55" s="87"/>
      <c r="I55" s="87"/>
      <c r="J55" s="87"/>
      <c r="K55" s="87"/>
      <c r="L55" s="87"/>
      <c r="M55" s="87"/>
      <c r="N55" s="87"/>
      <c r="P55" s="11"/>
    </row>
    <row r="56" spans="1:16" ht="11" thickTop="1" thickBot="1" x14ac:dyDescent="0.25">
      <c r="A56" s="115" t="str">
        <f t="shared" si="22"/>
        <v>Komunalne usluge (odvoz smeća, voda.)</v>
      </c>
      <c r="B56" s="99">
        <f t="shared" si="14"/>
        <v>0</v>
      </c>
      <c r="C56" s="99">
        <f t="shared" si="18"/>
        <v>0</v>
      </c>
      <c r="D56" s="99">
        <f t="shared" si="19"/>
        <v>0</v>
      </c>
      <c r="E56" s="99">
        <f t="shared" si="20"/>
        <v>0</v>
      </c>
      <c r="F56" s="99">
        <f t="shared" si="21"/>
        <v>0</v>
      </c>
      <c r="G56" s="215"/>
      <c r="H56" s="87"/>
      <c r="I56" s="87"/>
      <c r="J56" s="87"/>
      <c r="K56" s="87"/>
      <c r="L56" s="87"/>
      <c r="M56" s="87"/>
      <c r="N56" s="87"/>
      <c r="P56" s="11"/>
    </row>
    <row r="57" spans="1:16" ht="11" thickTop="1" thickBot="1" x14ac:dyDescent="0.25">
      <c r="A57" s="115" t="str">
        <f t="shared" si="22"/>
        <v>Troškovi liječničkih pregleda radnika</v>
      </c>
      <c r="B57" s="99">
        <f t="shared" si="14"/>
        <v>0</v>
      </c>
      <c r="C57" s="99">
        <f t="shared" si="18"/>
        <v>0</v>
      </c>
      <c r="D57" s="99">
        <f t="shared" si="19"/>
        <v>0</v>
      </c>
      <c r="E57" s="99">
        <f t="shared" si="20"/>
        <v>0</v>
      </c>
      <c r="F57" s="99">
        <f t="shared" si="21"/>
        <v>0</v>
      </c>
      <c r="G57" s="215"/>
      <c r="H57" s="87"/>
      <c r="I57" s="87"/>
      <c r="J57" s="87"/>
      <c r="K57" s="87"/>
      <c r="L57" s="87"/>
      <c r="M57" s="87"/>
      <c r="N57" s="87"/>
      <c r="P57" s="11"/>
    </row>
    <row r="58" spans="1:16" ht="11" thickTop="1" thickBot="1" x14ac:dyDescent="0.25">
      <c r="A58" s="115" t="str">
        <f t="shared" si="22"/>
        <v>Naziv troška</v>
      </c>
      <c r="B58" s="99">
        <f t="shared" si="14"/>
        <v>0</v>
      </c>
      <c r="C58" s="99">
        <f t="shared" si="18"/>
        <v>0</v>
      </c>
      <c r="D58" s="99">
        <f t="shared" si="19"/>
        <v>0</v>
      </c>
      <c r="E58" s="99">
        <f t="shared" si="20"/>
        <v>0</v>
      </c>
      <c r="F58" s="99">
        <f t="shared" si="21"/>
        <v>0</v>
      </c>
      <c r="G58" s="215"/>
      <c r="H58" s="87"/>
      <c r="I58" s="87"/>
      <c r="J58" s="87"/>
      <c r="K58" s="87"/>
      <c r="L58" s="87"/>
      <c r="M58" s="87"/>
      <c r="N58" s="87"/>
      <c r="P58" s="11"/>
    </row>
    <row r="59" spans="1:16" ht="11" thickTop="1" thickBot="1" x14ac:dyDescent="0.25">
      <c r="A59" s="115" t="str">
        <f t="shared" si="22"/>
        <v>Naziv troška</v>
      </c>
      <c r="B59" s="99">
        <f t="shared" si="14"/>
        <v>0</v>
      </c>
      <c r="C59" s="99">
        <f t="shared" si="18"/>
        <v>0</v>
      </c>
      <c r="D59" s="99">
        <f t="shared" si="19"/>
        <v>0</v>
      </c>
      <c r="E59" s="99">
        <f t="shared" si="20"/>
        <v>0</v>
      </c>
      <c r="F59" s="99">
        <f t="shared" si="21"/>
        <v>0</v>
      </c>
      <c r="G59" s="87"/>
      <c r="H59" s="87"/>
      <c r="I59" s="87"/>
      <c r="J59" s="87"/>
      <c r="K59" s="87"/>
      <c r="L59" s="87"/>
      <c r="M59" s="87"/>
      <c r="N59" s="87"/>
      <c r="P59" s="11"/>
    </row>
    <row r="60" spans="1:16" ht="11" thickTop="1" thickBot="1" x14ac:dyDescent="0.25">
      <c r="A60" s="115" t="str">
        <f t="shared" si="22"/>
        <v>Naziv troška</v>
      </c>
      <c r="B60" s="99">
        <f t="shared" si="14"/>
        <v>0</v>
      </c>
      <c r="C60" s="99">
        <f t="shared" si="18"/>
        <v>0</v>
      </c>
      <c r="D60" s="99">
        <f t="shared" si="19"/>
        <v>0</v>
      </c>
      <c r="E60" s="99">
        <f t="shared" si="20"/>
        <v>0</v>
      </c>
      <c r="F60" s="99">
        <f t="shared" si="21"/>
        <v>0</v>
      </c>
      <c r="G60" s="87"/>
      <c r="H60" s="87"/>
      <c r="I60" s="87"/>
      <c r="J60" s="87"/>
      <c r="K60" s="87"/>
      <c r="L60" s="87"/>
      <c r="M60" s="87"/>
      <c r="N60" s="87"/>
      <c r="P60" s="11"/>
    </row>
    <row r="61" spans="1:16" ht="11" thickTop="1" thickBot="1" x14ac:dyDescent="0.25">
      <c r="A61" s="202" t="str">
        <f t="shared" si="22"/>
        <v>Naziv troška</v>
      </c>
      <c r="B61" s="99">
        <f t="shared" si="14"/>
        <v>0</v>
      </c>
      <c r="C61" s="99">
        <f t="shared" si="18"/>
        <v>0</v>
      </c>
      <c r="D61" s="99">
        <f t="shared" si="19"/>
        <v>0</v>
      </c>
      <c r="E61" s="99">
        <f t="shared" si="20"/>
        <v>0</v>
      </c>
      <c r="F61" s="99">
        <f t="shared" si="21"/>
        <v>0</v>
      </c>
      <c r="G61" s="87"/>
      <c r="H61" s="87"/>
      <c r="I61" s="87"/>
      <c r="J61" s="87"/>
      <c r="K61" s="87"/>
      <c r="L61" s="87"/>
      <c r="M61" s="87"/>
      <c r="N61" s="87"/>
      <c r="P61" s="11"/>
    </row>
    <row r="62" spans="1:16" ht="11.5" thickTop="1" thickBot="1" x14ac:dyDescent="0.3">
      <c r="A62" s="212" t="str">
        <f t="shared" si="22"/>
        <v>C) Ostali rashodi</v>
      </c>
      <c r="B62" s="99">
        <f t="shared" si="14"/>
        <v>0</v>
      </c>
      <c r="C62" s="99">
        <f t="shared" si="18"/>
        <v>0</v>
      </c>
      <c r="D62" s="99">
        <f t="shared" si="19"/>
        <v>0</v>
      </c>
      <c r="E62" s="99">
        <f t="shared" si="20"/>
        <v>0</v>
      </c>
      <c r="F62" s="99">
        <f t="shared" si="21"/>
        <v>0</v>
      </c>
      <c r="G62" s="87"/>
      <c r="H62" s="87"/>
      <c r="I62" s="87"/>
      <c r="J62" s="87"/>
      <c r="K62" s="87"/>
      <c r="L62" s="87"/>
      <c r="M62" s="87"/>
      <c r="N62" s="87"/>
      <c r="P62" s="11"/>
    </row>
    <row r="63" spans="1:16" ht="11.5" thickTop="1" thickBot="1" x14ac:dyDescent="0.3">
      <c r="A63" s="216" t="str">
        <f t="shared" si="22"/>
        <v>Ukupno (A+B+C)</v>
      </c>
      <c r="B63" s="43">
        <f>B36+B47+B62</f>
        <v>0</v>
      </c>
      <c r="C63" s="43">
        <f t="shared" ref="C63:F63" si="23">C36+C47+C62</f>
        <v>0</v>
      </c>
      <c r="D63" s="43">
        <f t="shared" si="23"/>
        <v>0</v>
      </c>
      <c r="E63" s="43">
        <f t="shared" si="23"/>
        <v>0</v>
      </c>
      <c r="F63" s="43">
        <f t="shared" si="23"/>
        <v>0</v>
      </c>
      <c r="G63" s="87"/>
      <c r="H63" s="87"/>
      <c r="I63" s="87"/>
      <c r="J63" s="87"/>
      <c r="K63" s="87"/>
      <c r="L63" s="87"/>
      <c r="M63" s="87"/>
      <c r="N63" s="87"/>
      <c r="P63" s="11"/>
    </row>
    <row r="64" spans="1:16" ht="11" thickTop="1" thickBot="1" x14ac:dyDescent="0.25">
      <c r="A64" s="87" t="str">
        <f t="shared" si="22"/>
        <v/>
      </c>
      <c r="B64" s="87"/>
      <c r="C64" s="87"/>
      <c r="D64" s="87"/>
      <c r="E64" s="87"/>
      <c r="F64" s="87"/>
      <c r="G64" s="87"/>
      <c r="H64" s="87"/>
      <c r="I64" s="87"/>
      <c r="J64" s="87"/>
      <c r="K64" s="87"/>
      <c r="L64" s="87"/>
      <c r="M64" s="87"/>
      <c r="N64" s="87"/>
      <c r="P64" s="11"/>
    </row>
    <row r="65" spans="1:16" s="16" customFormat="1" ht="15.9" customHeight="1" thickTop="1" thickBot="1" x14ac:dyDescent="0.25">
      <c r="A65" s="339" t="s">
        <v>169</v>
      </c>
      <c r="B65" s="340"/>
      <c r="C65" s="340"/>
      <c r="D65" s="340"/>
      <c r="E65" s="340"/>
      <c r="F65" s="341"/>
      <c r="G65" s="87"/>
      <c r="H65" s="87"/>
      <c r="I65" s="87"/>
      <c r="J65" s="87"/>
      <c r="K65" s="87"/>
      <c r="L65" s="217"/>
      <c r="M65" s="217"/>
      <c r="N65" s="217"/>
      <c r="P65" s="20"/>
    </row>
    <row r="66" spans="1:16" ht="11" thickTop="1" x14ac:dyDescent="0.25">
      <c r="A66" s="114" t="s">
        <v>93</v>
      </c>
      <c r="B66" s="106" t="s">
        <v>16</v>
      </c>
      <c r="C66" s="106" t="s">
        <v>17</v>
      </c>
      <c r="D66" s="106" t="s">
        <v>18</v>
      </c>
      <c r="E66" s="106" t="s">
        <v>19</v>
      </c>
      <c r="F66" s="137" t="s">
        <v>20</v>
      </c>
      <c r="G66" s="87"/>
      <c r="H66" s="87"/>
      <c r="I66" s="87"/>
      <c r="J66" s="87"/>
      <c r="K66" s="87"/>
      <c r="L66" s="87"/>
      <c r="M66" s="87"/>
      <c r="N66" s="87"/>
      <c r="P66" s="11"/>
    </row>
    <row r="67" spans="1:16" ht="10.5" thickBot="1" x14ac:dyDescent="0.25">
      <c r="A67" s="92" t="s">
        <v>42</v>
      </c>
      <c r="B67" s="40">
        <f>'Rashodi poslovanja'!B36</f>
        <v>0</v>
      </c>
      <c r="C67" s="40">
        <f>'Rashodi poslovanja'!C36</f>
        <v>0</v>
      </c>
      <c r="D67" s="40">
        <f>'Rashodi poslovanja'!D36</f>
        <v>0</v>
      </c>
      <c r="E67" s="40">
        <f>'Rashodi poslovanja'!E36</f>
        <v>0</v>
      </c>
      <c r="F67" s="40">
        <f>'Rashodi poslovanja'!F36</f>
        <v>0</v>
      </c>
      <c r="G67" s="87"/>
      <c r="H67" s="87"/>
      <c r="I67" s="87"/>
      <c r="J67" s="87"/>
      <c r="K67" s="87"/>
      <c r="L67" s="87"/>
      <c r="M67" s="87"/>
      <c r="N67" s="87"/>
      <c r="P67" s="11"/>
    </row>
    <row r="68" spans="1:16" ht="11" thickTop="1" thickBot="1" x14ac:dyDescent="0.25">
      <c r="A68" s="94" t="s">
        <v>92</v>
      </c>
      <c r="B68" s="99">
        <f>'Rashodi poslovanja'!B47</f>
        <v>0</v>
      </c>
      <c r="C68" s="99">
        <f>'Rashodi poslovanja'!C47</f>
        <v>0</v>
      </c>
      <c r="D68" s="99">
        <f>'Rashodi poslovanja'!D47</f>
        <v>0</v>
      </c>
      <c r="E68" s="99">
        <f>'Rashodi poslovanja'!E47</f>
        <v>0</v>
      </c>
      <c r="F68" s="99">
        <f>'Rashodi poslovanja'!F47</f>
        <v>0</v>
      </c>
      <c r="G68" s="87"/>
      <c r="H68" s="87"/>
      <c r="I68" s="87"/>
      <c r="J68" s="87"/>
      <c r="K68" s="87"/>
      <c r="L68" s="87"/>
      <c r="M68" s="87"/>
      <c r="N68" s="87"/>
      <c r="P68" s="11"/>
    </row>
    <row r="69" spans="1:16" ht="11" thickTop="1" thickBot="1" x14ac:dyDescent="0.25">
      <c r="A69" s="94" t="s">
        <v>53</v>
      </c>
      <c r="B69" s="99">
        <f>Amortizacija!E22</f>
        <v>0</v>
      </c>
      <c r="C69" s="99">
        <f>Amortizacija!F22</f>
        <v>0</v>
      </c>
      <c r="D69" s="99">
        <f>Amortizacija!G22</f>
        <v>0</v>
      </c>
      <c r="E69" s="99">
        <f>Amortizacija!H22</f>
        <v>0</v>
      </c>
      <c r="F69" s="99">
        <f>Amortizacija!I22</f>
        <v>0</v>
      </c>
      <c r="G69" s="87"/>
      <c r="H69" s="87"/>
      <c r="I69" s="87"/>
      <c r="J69" s="87"/>
      <c r="K69" s="87"/>
      <c r="L69" s="87"/>
      <c r="M69" s="87"/>
      <c r="N69" s="87"/>
      <c r="P69" s="11"/>
    </row>
    <row r="70" spans="1:16" ht="11" thickTop="1" thickBot="1" x14ac:dyDescent="0.25">
      <c r="A70" s="94" t="s">
        <v>52</v>
      </c>
      <c r="B70" s="99">
        <f>Zaposlenici!B47</f>
        <v>0</v>
      </c>
      <c r="C70" s="99">
        <f>Zaposlenici!C47</f>
        <v>0</v>
      </c>
      <c r="D70" s="99">
        <f>Zaposlenici!D47</f>
        <v>0</v>
      </c>
      <c r="E70" s="99">
        <f>Zaposlenici!E47</f>
        <v>0</v>
      </c>
      <c r="F70" s="99">
        <f>Zaposlenici!F47</f>
        <v>0</v>
      </c>
      <c r="G70" s="87"/>
      <c r="H70" s="87"/>
      <c r="I70" s="87"/>
      <c r="J70" s="87"/>
      <c r="K70" s="87"/>
      <c r="L70" s="87"/>
      <c r="M70" s="87"/>
      <c r="N70" s="87"/>
      <c r="P70" s="11"/>
    </row>
    <row r="71" spans="1:16" ht="11" thickTop="1" thickBot="1" x14ac:dyDescent="0.25">
      <c r="A71" s="94" t="s">
        <v>91</v>
      </c>
      <c r="B71" s="99">
        <f>'Rashodi poslovanja'!B62</f>
        <v>0</v>
      </c>
      <c r="C71" s="99">
        <f>'Rashodi poslovanja'!C62</f>
        <v>0</v>
      </c>
      <c r="D71" s="99">
        <f>'Rashodi poslovanja'!D62</f>
        <v>0</v>
      </c>
      <c r="E71" s="99">
        <f>'Rashodi poslovanja'!E62</f>
        <v>0</v>
      </c>
      <c r="F71" s="99">
        <f>'Rashodi poslovanja'!F62</f>
        <v>0</v>
      </c>
      <c r="G71" s="87"/>
      <c r="H71" s="87"/>
      <c r="I71" s="87"/>
      <c r="J71" s="87"/>
      <c r="K71" s="87"/>
      <c r="L71" s="87"/>
      <c r="M71" s="87"/>
      <c r="N71" s="87"/>
      <c r="P71" s="11"/>
    </row>
    <row r="72" spans="1:16" ht="11" thickTop="1" thickBot="1" x14ac:dyDescent="0.25">
      <c r="A72" s="94" t="s">
        <v>54</v>
      </c>
      <c r="B72" s="99">
        <f>'Plan otplate'!L15</f>
        <v>0</v>
      </c>
      <c r="C72" s="99">
        <f>'Plan otplate'!L16</f>
        <v>0</v>
      </c>
      <c r="D72" s="99">
        <f>'Plan otplate'!L17</f>
        <v>0</v>
      </c>
      <c r="E72" s="99">
        <f>'Plan otplate'!L18</f>
        <v>0</v>
      </c>
      <c r="F72" s="99">
        <f>'Plan otplate'!L19</f>
        <v>0</v>
      </c>
      <c r="G72" s="87"/>
      <c r="H72" s="87"/>
      <c r="I72" s="87"/>
      <c r="J72" s="87"/>
      <c r="K72" s="87"/>
      <c r="L72" s="87"/>
      <c r="M72" s="87"/>
      <c r="N72" s="87"/>
      <c r="P72" s="11"/>
    </row>
    <row r="73" spans="1:16" ht="11.5" thickTop="1" thickBot="1" x14ac:dyDescent="0.3">
      <c r="A73" s="100" t="s">
        <v>14</v>
      </c>
      <c r="B73" s="43">
        <f>SUM(B67:B72)</f>
        <v>0</v>
      </c>
      <c r="C73" s="43">
        <f>SUM(C67:C72)</f>
        <v>0</v>
      </c>
      <c r="D73" s="43">
        <f>SUM(D67:D72)</f>
        <v>0</v>
      </c>
      <c r="E73" s="43">
        <f>SUM(E67:E72)</f>
        <v>0</v>
      </c>
      <c r="F73" s="43">
        <f>SUM(F67:F72)</f>
        <v>0</v>
      </c>
      <c r="G73" s="87"/>
      <c r="H73" s="87"/>
      <c r="I73" s="87"/>
      <c r="J73" s="87"/>
      <c r="K73" s="87"/>
      <c r="L73" s="87"/>
      <c r="M73" s="87"/>
      <c r="N73" s="87"/>
      <c r="P73" s="11"/>
    </row>
    <row r="74" spans="1:16" ht="10.5" thickTop="1" x14ac:dyDescent="0.2">
      <c r="P74" s="11"/>
    </row>
  </sheetData>
  <sheetProtection algorithmName="SHA-512" hashValue="YiRMO8umUcCYTSO6Yl3P+TtaCJPARsyoeGCwqpUr01FX6GE7/tXXOp7DrO03unZyGB3wAZ+vtlBJ0ELGFTT7pQ==" saltValue="YwLTR3moP56aQvzhpq4DdA==" spinCount="100000" sheet="1" objects="1" scenarios="1"/>
  <mergeCells count="3">
    <mergeCell ref="A2:N2"/>
    <mergeCell ref="A33:F34"/>
    <mergeCell ref="A65:F65"/>
  </mergeCells>
  <printOptions horizontalCentered="1"/>
  <pageMargins left="0.23622047244094491" right="0.23622047244094491" top="0.74803149606299213" bottom="0.74803149606299213" header="0.31496062992125984" footer="0.31496062992125984"/>
  <pageSetup paperSize="9" scale="48" orientation="portrait" r:id="rId1"/>
  <colBreaks count="1" manualBreakCount="1">
    <brk id="14" max="1048575" man="1"/>
  </colBreaks>
  <ignoredErrors>
    <ignoredError sqref="B47:F47"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election activeCell="A8" sqref="A8"/>
    </sheetView>
  </sheetViews>
  <sheetFormatPr defaultRowHeight="14.5" x14ac:dyDescent="0.35"/>
  <cols>
    <col min="1" max="1" width="44.81640625" customWidth="1"/>
    <col min="2" max="2" width="10.6328125" bestFit="1" customWidth="1"/>
    <col min="3" max="3" width="18.36328125" customWidth="1"/>
    <col min="5" max="5" width="19.6328125" bestFit="1" customWidth="1"/>
    <col min="6" max="10" width="9.08984375" bestFit="1" customWidth="1"/>
  </cols>
  <sheetData>
    <row r="1" spans="1:17" ht="62" customHeight="1" thickBot="1" x14ac:dyDescent="0.4">
      <c r="A1" s="260"/>
      <c r="B1" s="10"/>
      <c r="C1" s="10"/>
      <c r="D1" s="10"/>
      <c r="E1" s="10"/>
      <c r="F1" s="260"/>
      <c r="G1" s="260"/>
      <c r="H1" s="260"/>
      <c r="I1" s="260"/>
      <c r="J1" s="260"/>
      <c r="K1" s="260"/>
      <c r="L1" s="260"/>
      <c r="M1" s="260"/>
      <c r="N1" s="260"/>
      <c r="O1" s="260"/>
      <c r="P1" s="260"/>
      <c r="Q1" s="260"/>
    </row>
    <row r="2" spans="1:17" ht="15.5" thickTop="1" thickBot="1" x14ac:dyDescent="0.4">
      <c r="A2" s="265" t="s">
        <v>297</v>
      </c>
      <c r="B2" s="266"/>
      <c r="C2" s="267">
        <v>3800</v>
      </c>
      <c r="D2" s="268"/>
      <c r="E2" s="268"/>
      <c r="F2" s="268"/>
      <c r="G2" s="268"/>
      <c r="H2" s="268"/>
      <c r="I2" s="268"/>
      <c r="J2" s="268"/>
      <c r="K2" s="260"/>
      <c r="L2" s="260"/>
      <c r="M2" s="260"/>
      <c r="N2" s="260"/>
      <c r="O2" s="260"/>
      <c r="P2" s="260"/>
      <c r="Q2" s="260"/>
    </row>
    <row r="3" spans="1:17" ht="16.5" thickTop="1" thickBot="1" x14ac:dyDescent="0.4">
      <c r="A3" s="265" t="s">
        <v>298</v>
      </c>
      <c r="B3" s="266"/>
      <c r="C3" s="267">
        <v>2500</v>
      </c>
      <c r="D3" s="268"/>
      <c r="E3" s="342" t="s">
        <v>299</v>
      </c>
      <c r="F3" s="343"/>
      <c r="G3" s="343"/>
      <c r="H3" s="343"/>
      <c r="I3" s="343"/>
      <c r="J3" s="344"/>
      <c r="K3" s="260"/>
      <c r="L3" s="260"/>
      <c r="M3" s="260"/>
      <c r="N3" s="260"/>
      <c r="O3" s="260"/>
      <c r="P3" s="260"/>
      <c r="Q3" s="260"/>
    </row>
    <row r="4" spans="1:17" ht="15.5" thickTop="1" thickBot="1" x14ac:dyDescent="0.4">
      <c r="A4" s="268"/>
      <c r="B4" s="268"/>
      <c r="C4" s="268"/>
      <c r="D4" s="268"/>
      <c r="E4" s="269" t="s">
        <v>22</v>
      </c>
      <c r="F4" s="269" t="s">
        <v>16</v>
      </c>
      <c r="G4" s="269" t="s">
        <v>17</v>
      </c>
      <c r="H4" s="269" t="s">
        <v>18</v>
      </c>
      <c r="I4" s="269" t="s">
        <v>19</v>
      </c>
      <c r="J4" s="269" t="s">
        <v>20</v>
      </c>
      <c r="K4" s="260"/>
      <c r="L4" s="260"/>
      <c r="M4" s="260"/>
      <c r="N4" s="260"/>
      <c r="O4" s="260"/>
      <c r="P4" s="260"/>
      <c r="Q4" s="260"/>
    </row>
    <row r="5" spans="1:17" ht="15.5" thickTop="1" thickBot="1" x14ac:dyDescent="0.4">
      <c r="A5" s="268"/>
      <c r="B5" s="268"/>
      <c r="C5" s="268"/>
      <c r="D5" s="268"/>
      <c r="E5" s="265" t="s">
        <v>300</v>
      </c>
      <c r="F5" s="270">
        <f>'Prihodi od prodaje'!B50-'Rashodi poslovanja'!B73</f>
        <v>0</v>
      </c>
      <c r="G5" s="270">
        <f>'Prihodi od prodaje'!C50-'Rashodi poslovanja'!C73</f>
        <v>0</v>
      </c>
      <c r="H5" s="270">
        <f>'Prihodi od prodaje'!D50-'Rashodi poslovanja'!D73</f>
        <v>0</v>
      </c>
      <c r="I5" s="270">
        <f>'Prihodi od prodaje'!E50-'Rashodi poslovanja'!E73</f>
        <v>0</v>
      </c>
      <c r="J5" s="270">
        <f>'Prihodi od prodaje'!F50-'Rashodi poslovanja'!F73</f>
        <v>0</v>
      </c>
      <c r="K5" s="260"/>
      <c r="L5" s="260"/>
      <c r="M5" s="260"/>
      <c r="N5" s="260"/>
      <c r="O5" s="260"/>
      <c r="P5" s="260"/>
      <c r="Q5" s="260"/>
    </row>
    <row r="6" spans="1:17" ht="15.5" thickTop="1" thickBot="1" x14ac:dyDescent="0.4">
      <c r="A6" s="271" t="s">
        <v>301</v>
      </c>
      <c r="B6" s="265"/>
      <c r="C6" s="345" t="s">
        <v>302</v>
      </c>
      <c r="D6" s="268"/>
      <c r="E6" s="265" t="s">
        <v>303</v>
      </c>
      <c r="F6" s="270">
        <f>$C$15</f>
        <v>15600</v>
      </c>
      <c r="G6" s="270">
        <f>$C$15</f>
        <v>15600</v>
      </c>
      <c r="H6" s="270">
        <f>$C$15</f>
        <v>15600</v>
      </c>
      <c r="I6" s="270">
        <f>$C$15</f>
        <v>15600</v>
      </c>
      <c r="J6" s="270">
        <f>$C$15</f>
        <v>15600</v>
      </c>
      <c r="K6" s="260"/>
      <c r="L6" s="260"/>
      <c r="M6" s="260"/>
      <c r="N6" s="260"/>
      <c r="O6" s="260"/>
      <c r="P6" s="260"/>
      <c r="Q6" s="260"/>
    </row>
    <row r="7" spans="1:17" ht="15.5" thickTop="1" thickBot="1" x14ac:dyDescent="0.4">
      <c r="A7" s="272" t="s">
        <v>304</v>
      </c>
      <c r="B7" s="272" t="s">
        <v>305</v>
      </c>
      <c r="C7" s="346"/>
      <c r="D7" s="268"/>
      <c r="E7" s="265" t="s">
        <v>306</v>
      </c>
      <c r="F7" s="270">
        <f>F5-F6</f>
        <v>-15600</v>
      </c>
      <c r="G7" s="270">
        <f t="shared" ref="G7:J7" si="0">G5-G6</f>
        <v>-15600</v>
      </c>
      <c r="H7" s="270">
        <f t="shared" si="0"/>
        <v>-15600</v>
      </c>
      <c r="I7" s="270">
        <f t="shared" si="0"/>
        <v>-15600</v>
      </c>
      <c r="J7" s="270">
        <f t="shared" si="0"/>
        <v>-15600</v>
      </c>
      <c r="K7" s="260"/>
      <c r="L7" s="260"/>
      <c r="M7" s="260"/>
      <c r="N7" s="260"/>
      <c r="O7" s="260"/>
      <c r="P7" s="260"/>
      <c r="Q7" s="260"/>
    </row>
    <row r="8" spans="1:17" ht="15.5" thickTop="1" thickBot="1" x14ac:dyDescent="0.4">
      <c r="A8" s="273">
        <v>0</v>
      </c>
      <c r="B8" s="273">
        <v>360000</v>
      </c>
      <c r="C8" s="274">
        <v>24</v>
      </c>
      <c r="D8" s="268"/>
      <c r="E8" s="265" t="str">
        <f>IF(A8+B8=0,"","Porezna osnovica "&amp;ROMAN(ROWS($E$7:E7)))</f>
        <v>Porezna osnovica I</v>
      </c>
      <c r="F8" s="270">
        <f>IF(OR($A8+$B8=0,F$7&lt;=0,F$7&lt;$A8),0,IF(AND(F$7&gt;$B8,$B8&gt;0),$B8-$A8,F$7-$A8))</f>
        <v>0</v>
      </c>
      <c r="G8" s="270">
        <f t="shared" ref="G8:J13" si="1">IF(OR($A8+$B8=0,G$7&lt;=0,G$7&lt;$A8),0,IF(AND(G$7&gt;$B8,$B8&gt;0),$B8-$A8,G$7-$A8))</f>
        <v>0</v>
      </c>
      <c r="H8" s="270">
        <f t="shared" si="1"/>
        <v>0</v>
      </c>
      <c r="I8" s="270">
        <f t="shared" si="1"/>
        <v>0</v>
      </c>
      <c r="J8" s="270">
        <f t="shared" si="1"/>
        <v>0</v>
      </c>
      <c r="K8" s="260"/>
      <c r="L8" s="260"/>
      <c r="M8" s="260"/>
      <c r="N8" s="260"/>
      <c r="O8" s="260"/>
      <c r="P8" s="260"/>
      <c r="Q8" s="260"/>
    </row>
    <row r="9" spans="1:17" ht="15.5" thickTop="1" thickBot="1" x14ac:dyDescent="0.4">
      <c r="A9" s="273">
        <v>360000</v>
      </c>
      <c r="B9" s="273"/>
      <c r="C9" s="274">
        <v>36</v>
      </c>
      <c r="D9" s="268"/>
      <c r="E9" s="265" t="str">
        <f>IF(A9+B9=0,"","Porezna osnovica "&amp;ROMAN(ROWS($E$7:E8)))</f>
        <v>Porezna osnovica II</v>
      </c>
      <c r="F9" s="270">
        <f>IF(OR($A9+$B9=0,F$7&lt;=0,F$7&lt;$A9),0,IF(AND(F$7&gt;$B9,$B9&gt;0),$B9-$A9,F$7-$A9))</f>
        <v>0</v>
      </c>
      <c r="G9" s="270">
        <f t="shared" si="1"/>
        <v>0</v>
      </c>
      <c r="H9" s="270">
        <f t="shared" si="1"/>
        <v>0</v>
      </c>
      <c r="I9" s="270">
        <f t="shared" si="1"/>
        <v>0</v>
      </c>
      <c r="J9" s="270">
        <f t="shared" si="1"/>
        <v>0</v>
      </c>
      <c r="K9" s="260"/>
      <c r="L9" s="260"/>
      <c r="M9" s="260"/>
      <c r="N9" s="260"/>
      <c r="O9" s="260"/>
      <c r="P9" s="260"/>
      <c r="Q9" s="260"/>
    </row>
    <row r="10" spans="1:17" ht="15.5" thickTop="1" thickBot="1" x14ac:dyDescent="0.4">
      <c r="A10" s="273"/>
      <c r="B10" s="273"/>
      <c r="C10" s="274"/>
      <c r="D10" s="268"/>
      <c r="E10" s="265" t="str">
        <f>IF(A10+B10=0,"","Porezna osnovica "&amp;ROMAN(ROWS($E$7:E9)))</f>
        <v/>
      </c>
      <c r="F10" s="270">
        <f t="shared" ref="F9:F13" si="2">IF(OR($A10+$B10=0,F$7&lt;=0,F$7&lt;$A10),0,IF(AND(F$7&gt;$B10,$B10&gt;0),$B10-$A10,F$7-$A10))</f>
        <v>0</v>
      </c>
      <c r="G10" s="270">
        <f t="shared" si="1"/>
        <v>0</v>
      </c>
      <c r="H10" s="270">
        <f t="shared" si="1"/>
        <v>0</v>
      </c>
      <c r="I10" s="270">
        <f t="shared" si="1"/>
        <v>0</v>
      </c>
      <c r="J10" s="270">
        <f t="shared" si="1"/>
        <v>0</v>
      </c>
      <c r="K10" s="260"/>
      <c r="L10" s="260"/>
      <c r="M10" s="260"/>
      <c r="N10" s="260"/>
      <c r="O10" s="260"/>
      <c r="P10" s="260"/>
      <c r="Q10" s="260"/>
    </row>
    <row r="11" spans="1:17" ht="15.5" thickTop="1" thickBot="1" x14ac:dyDescent="0.4">
      <c r="A11" s="273"/>
      <c r="B11" s="273"/>
      <c r="C11" s="274"/>
      <c r="D11" s="268"/>
      <c r="E11" s="265" t="str">
        <f>IF(A11+B11=0,"","Porezna osnovica "&amp;ROMAN(ROWS($E$7:E10)))</f>
        <v/>
      </c>
      <c r="F11" s="270">
        <f t="shared" si="2"/>
        <v>0</v>
      </c>
      <c r="G11" s="270">
        <f t="shared" si="1"/>
        <v>0</v>
      </c>
      <c r="H11" s="270">
        <f t="shared" si="1"/>
        <v>0</v>
      </c>
      <c r="I11" s="270">
        <f t="shared" si="1"/>
        <v>0</v>
      </c>
      <c r="J11" s="270">
        <f t="shared" si="1"/>
        <v>0</v>
      </c>
      <c r="K11" s="260"/>
      <c r="L11" s="260"/>
      <c r="M11" s="260"/>
      <c r="N11" s="260"/>
      <c r="O11" s="260"/>
      <c r="P11" s="260"/>
      <c r="Q11" s="260"/>
    </row>
    <row r="12" spans="1:17" ht="15.5" thickTop="1" thickBot="1" x14ac:dyDescent="0.4">
      <c r="A12" s="273"/>
      <c r="B12" s="273"/>
      <c r="C12" s="274"/>
      <c r="D12" s="268"/>
      <c r="E12" s="265" t="str">
        <f>IF(A12+B12=0,"","Porezna osnovica "&amp;ROMAN(ROWS($E$7:E11)))</f>
        <v/>
      </c>
      <c r="F12" s="270">
        <f t="shared" si="2"/>
        <v>0</v>
      </c>
      <c r="G12" s="270">
        <f t="shared" si="1"/>
        <v>0</v>
      </c>
      <c r="H12" s="270">
        <f t="shared" si="1"/>
        <v>0</v>
      </c>
      <c r="I12" s="270">
        <f t="shared" si="1"/>
        <v>0</v>
      </c>
      <c r="J12" s="270">
        <f t="shared" si="1"/>
        <v>0</v>
      </c>
      <c r="K12" s="260"/>
      <c r="L12" s="260"/>
      <c r="M12" s="260"/>
      <c r="N12" s="260"/>
      <c r="O12" s="260"/>
      <c r="P12" s="260"/>
      <c r="Q12" s="260"/>
    </row>
    <row r="13" spans="1:17" ht="15.5" thickTop="1" thickBot="1" x14ac:dyDescent="0.4">
      <c r="A13" s="274"/>
      <c r="B13" s="274"/>
      <c r="C13" s="274"/>
      <c r="D13" s="268"/>
      <c r="E13" s="265" t="str">
        <f>IF(A13+B13=0,"","Porezna osnovica "&amp;ROMAN(ROWS($E$7:E12)))</f>
        <v/>
      </c>
      <c r="F13" s="270">
        <f t="shared" si="2"/>
        <v>0</v>
      </c>
      <c r="G13" s="270">
        <f t="shared" si="1"/>
        <v>0</v>
      </c>
      <c r="H13" s="270">
        <f t="shared" si="1"/>
        <v>0</v>
      </c>
      <c r="I13" s="270">
        <f t="shared" si="1"/>
        <v>0</v>
      </c>
      <c r="J13" s="270">
        <f t="shared" si="1"/>
        <v>0</v>
      </c>
      <c r="K13" s="260"/>
      <c r="L13" s="260"/>
      <c r="M13" s="260"/>
      <c r="N13" s="260"/>
      <c r="O13" s="260"/>
      <c r="P13" s="260"/>
      <c r="Q13" s="260"/>
    </row>
    <row r="14" spans="1:17" ht="15.5" thickTop="1" thickBot="1" x14ac:dyDescent="0.4">
      <c r="A14" s="268"/>
      <c r="B14" s="268"/>
      <c r="C14" s="268"/>
      <c r="D14" s="268"/>
      <c r="E14" s="265" t="str">
        <f t="shared" ref="E14:E19" si="3">IF(A8+B8=0,"","Porez "&amp;C8&amp;" %")</f>
        <v>Porez 24 %</v>
      </c>
      <c r="F14" s="270">
        <f>$C8*F8/100</f>
        <v>0</v>
      </c>
      <c r="G14" s="270">
        <f t="shared" ref="G14:J14" si="4">$C8*G8/100</f>
        <v>0</v>
      </c>
      <c r="H14" s="270">
        <f t="shared" si="4"/>
        <v>0</v>
      </c>
      <c r="I14" s="270">
        <f t="shared" si="4"/>
        <v>0</v>
      </c>
      <c r="J14" s="270">
        <f t="shared" si="4"/>
        <v>0</v>
      </c>
      <c r="K14" s="260"/>
      <c r="L14" s="260"/>
      <c r="M14" s="260"/>
      <c r="N14" s="260"/>
      <c r="O14" s="260"/>
      <c r="P14" s="260"/>
      <c r="Q14" s="260"/>
    </row>
    <row r="15" spans="1:17" ht="15.5" thickTop="1" thickBot="1" x14ac:dyDescent="0.4">
      <c r="A15" s="265" t="s">
        <v>303</v>
      </c>
      <c r="B15" s="265"/>
      <c r="C15" s="275">
        <f>(C2+(C17-1)*C3)*12</f>
        <v>15600</v>
      </c>
      <c r="D15" s="268"/>
      <c r="E15" s="265" t="str">
        <f t="shared" si="3"/>
        <v>Porez 36 %</v>
      </c>
      <c r="F15" s="270">
        <f t="shared" ref="F15:J19" si="5">$C9*F9/100</f>
        <v>0</v>
      </c>
      <c r="G15" s="270">
        <f t="shared" si="5"/>
        <v>0</v>
      </c>
      <c r="H15" s="270">
        <f t="shared" si="5"/>
        <v>0</v>
      </c>
      <c r="I15" s="270">
        <f t="shared" si="5"/>
        <v>0</v>
      </c>
      <c r="J15" s="270">
        <f t="shared" si="5"/>
        <v>0</v>
      </c>
      <c r="K15" s="260"/>
      <c r="L15" s="260"/>
      <c r="M15" s="260"/>
      <c r="N15" s="260"/>
      <c r="O15" s="260"/>
      <c r="P15" s="260"/>
      <c r="Q15" s="260"/>
    </row>
    <row r="16" spans="1:17" ht="15.5" thickTop="1" thickBot="1" x14ac:dyDescent="0.4">
      <c r="A16" s="268"/>
      <c r="B16" s="268"/>
      <c r="C16" s="268"/>
      <c r="D16" s="268"/>
      <c r="E16" s="265" t="str">
        <f t="shared" si="3"/>
        <v/>
      </c>
      <c r="F16" s="270">
        <f t="shared" si="5"/>
        <v>0</v>
      </c>
      <c r="G16" s="270">
        <f t="shared" si="5"/>
        <v>0</v>
      </c>
      <c r="H16" s="270">
        <f t="shared" si="5"/>
        <v>0</v>
      </c>
      <c r="I16" s="270">
        <f t="shared" si="5"/>
        <v>0</v>
      </c>
      <c r="J16" s="270">
        <f t="shared" si="5"/>
        <v>0</v>
      </c>
      <c r="K16" s="260"/>
      <c r="L16" s="260"/>
      <c r="M16" s="260"/>
      <c r="N16" s="260"/>
      <c r="O16" s="260"/>
      <c r="P16" s="260"/>
      <c r="Q16" s="260"/>
    </row>
    <row r="17" spans="1:17" ht="15.5" thickTop="1" thickBot="1" x14ac:dyDescent="0.4">
      <c r="A17" s="265" t="s">
        <v>307</v>
      </c>
      <c r="B17" s="266"/>
      <c r="C17" s="261"/>
      <c r="D17" s="268"/>
      <c r="E17" s="265" t="str">
        <f t="shared" si="3"/>
        <v/>
      </c>
      <c r="F17" s="270">
        <f t="shared" si="5"/>
        <v>0</v>
      </c>
      <c r="G17" s="270">
        <f t="shared" si="5"/>
        <v>0</v>
      </c>
      <c r="H17" s="270">
        <f t="shared" si="5"/>
        <v>0</v>
      </c>
      <c r="I17" s="270">
        <f t="shared" si="5"/>
        <v>0</v>
      </c>
      <c r="J17" s="270">
        <f t="shared" si="5"/>
        <v>0</v>
      </c>
      <c r="K17" s="260"/>
      <c r="L17" s="260"/>
      <c r="M17" s="260"/>
      <c r="N17" s="260"/>
      <c r="O17" s="260"/>
      <c r="P17" s="260"/>
      <c r="Q17" s="260"/>
    </row>
    <row r="18" spans="1:17" ht="15.5" thickTop="1" thickBot="1" x14ac:dyDescent="0.4">
      <c r="A18" s="268"/>
      <c r="B18" s="268"/>
      <c r="C18" s="268"/>
      <c r="D18" s="268"/>
      <c r="E18" s="265" t="str">
        <f t="shared" si="3"/>
        <v/>
      </c>
      <c r="F18" s="270">
        <f t="shared" si="5"/>
        <v>0</v>
      </c>
      <c r="G18" s="270">
        <f t="shared" si="5"/>
        <v>0</v>
      </c>
      <c r="H18" s="270">
        <f t="shared" si="5"/>
        <v>0</v>
      </c>
      <c r="I18" s="270">
        <f t="shared" si="5"/>
        <v>0</v>
      </c>
      <c r="J18" s="270">
        <f t="shared" si="5"/>
        <v>0</v>
      </c>
      <c r="K18" s="260"/>
      <c r="L18" s="260"/>
      <c r="M18" s="260"/>
      <c r="N18" s="260"/>
      <c r="O18" s="260"/>
      <c r="P18" s="260"/>
      <c r="Q18" s="260"/>
    </row>
    <row r="19" spans="1:17" ht="15.5" thickTop="1" thickBot="1" x14ac:dyDescent="0.4">
      <c r="A19" s="268"/>
      <c r="B19" s="268"/>
      <c r="C19" s="268"/>
      <c r="D19" s="268"/>
      <c r="E19" s="265" t="str">
        <f t="shared" si="3"/>
        <v/>
      </c>
      <c r="F19" s="270">
        <f t="shared" si="5"/>
        <v>0</v>
      </c>
      <c r="G19" s="270">
        <f t="shared" si="5"/>
        <v>0</v>
      </c>
      <c r="H19" s="270">
        <f t="shared" si="5"/>
        <v>0</v>
      </c>
      <c r="I19" s="270">
        <f t="shared" si="5"/>
        <v>0</v>
      </c>
      <c r="J19" s="270">
        <f t="shared" si="5"/>
        <v>0</v>
      </c>
      <c r="K19" s="260"/>
      <c r="L19" s="260"/>
      <c r="M19" s="260"/>
      <c r="N19" s="260"/>
      <c r="O19" s="260"/>
      <c r="P19" s="260"/>
      <c r="Q19" s="260"/>
    </row>
    <row r="20" spans="1:17" ht="15.5" thickTop="1" thickBot="1" x14ac:dyDescent="0.4">
      <c r="A20" s="268"/>
      <c r="B20" s="268"/>
      <c r="C20" s="268"/>
      <c r="D20" s="268"/>
      <c r="E20" s="265" t="s">
        <v>308</v>
      </c>
      <c r="F20" s="270">
        <f>SUM(F14:F17)</f>
        <v>0</v>
      </c>
      <c r="G20" s="270">
        <f t="shared" ref="G20:J20" si="6">SUM(G14:G17)</f>
        <v>0</v>
      </c>
      <c r="H20" s="270">
        <f t="shared" si="6"/>
        <v>0</v>
      </c>
      <c r="I20" s="270">
        <f t="shared" si="6"/>
        <v>0</v>
      </c>
      <c r="J20" s="270">
        <f t="shared" si="6"/>
        <v>0</v>
      </c>
      <c r="K20" s="260"/>
      <c r="L20" s="260"/>
      <c r="M20" s="260"/>
      <c r="N20" s="260"/>
      <c r="O20" s="260"/>
      <c r="P20" s="260"/>
      <c r="Q20" s="260"/>
    </row>
    <row r="21" spans="1:17" ht="15.5" thickTop="1" thickBot="1" x14ac:dyDescent="0.4">
      <c r="A21" s="268"/>
      <c r="B21" s="266" t="s">
        <v>309</v>
      </c>
      <c r="C21" s="261"/>
      <c r="D21" s="268"/>
      <c r="E21" s="265" t="s">
        <v>309</v>
      </c>
      <c r="F21" s="270">
        <f>$C$21*F20/100</f>
        <v>0</v>
      </c>
      <c r="G21" s="270">
        <f>$C$21*G20/100</f>
        <v>0</v>
      </c>
      <c r="H21" s="270">
        <f>$C$21*H20/100</f>
        <v>0</v>
      </c>
      <c r="I21" s="270">
        <f>$C$21*I20/100</f>
        <v>0</v>
      </c>
      <c r="J21" s="270">
        <f>$C$21*J20/100</f>
        <v>0</v>
      </c>
      <c r="K21" s="260"/>
      <c r="L21" s="260"/>
      <c r="M21" s="260"/>
      <c r="N21" s="260"/>
      <c r="O21" s="260"/>
      <c r="P21" s="260"/>
      <c r="Q21" s="260"/>
    </row>
    <row r="22" spans="1:17" ht="15.5" thickTop="1" thickBot="1" x14ac:dyDescent="0.4">
      <c r="A22" s="268"/>
      <c r="B22" s="268"/>
      <c r="C22" s="268"/>
      <c r="D22" s="268"/>
      <c r="E22" s="265" t="s">
        <v>310</v>
      </c>
      <c r="F22" s="270">
        <f>F20+F21</f>
        <v>0</v>
      </c>
      <c r="G22" s="270">
        <f t="shared" ref="G22:J22" si="7">G20+G21</f>
        <v>0</v>
      </c>
      <c r="H22" s="270">
        <f t="shared" si="7"/>
        <v>0</v>
      </c>
      <c r="I22" s="270">
        <f t="shared" si="7"/>
        <v>0</v>
      </c>
      <c r="J22" s="270">
        <f t="shared" si="7"/>
        <v>0</v>
      </c>
      <c r="K22" s="260"/>
      <c r="L22" s="260"/>
      <c r="M22" s="260"/>
      <c r="N22" s="260"/>
      <c r="O22" s="260"/>
      <c r="P22" s="260"/>
      <c r="Q22" s="260"/>
    </row>
    <row r="23" spans="1:17" ht="15.5" thickTop="1" thickBot="1" x14ac:dyDescent="0.4">
      <c r="A23" s="268"/>
      <c r="B23" s="268"/>
      <c r="C23" s="268"/>
      <c r="D23" s="268"/>
      <c r="E23" s="265" t="s">
        <v>311</v>
      </c>
      <c r="F23" s="270">
        <f t="shared" ref="F23:J23" si="8">F5-F22</f>
        <v>0</v>
      </c>
      <c r="G23" s="270">
        <f t="shared" si="8"/>
        <v>0</v>
      </c>
      <c r="H23" s="270">
        <f t="shared" si="8"/>
        <v>0</v>
      </c>
      <c r="I23" s="270">
        <f t="shared" si="8"/>
        <v>0</v>
      </c>
      <c r="J23" s="270">
        <f t="shared" si="8"/>
        <v>0</v>
      </c>
      <c r="K23" s="260"/>
      <c r="L23" s="260"/>
      <c r="M23" s="260"/>
      <c r="N23" s="260"/>
      <c r="O23" s="260"/>
      <c r="P23" s="260"/>
      <c r="Q23" s="260"/>
    </row>
    <row r="24" spans="1:17" ht="15" thickTop="1" x14ac:dyDescent="0.35">
      <c r="A24" s="268"/>
      <c r="B24" s="276"/>
      <c r="C24" s="268"/>
      <c r="D24" s="268"/>
      <c r="E24" s="276"/>
      <c r="F24" s="276"/>
      <c r="G24" s="276"/>
      <c r="H24" s="276"/>
      <c r="I24" s="276"/>
      <c r="J24" s="276"/>
      <c r="K24" s="260"/>
      <c r="L24" s="260"/>
      <c r="M24" s="260"/>
      <c r="N24" s="260"/>
      <c r="O24" s="260"/>
      <c r="P24" s="260"/>
      <c r="Q24" s="260"/>
    </row>
    <row r="25" spans="1:17" x14ac:dyDescent="0.35">
      <c r="A25" s="268"/>
      <c r="B25" s="268"/>
      <c r="C25" s="268"/>
      <c r="D25" s="268"/>
      <c r="E25" s="268"/>
      <c r="F25" s="268"/>
      <c r="G25" s="268"/>
      <c r="H25" s="268"/>
      <c r="I25" s="268"/>
      <c r="J25" s="268"/>
      <c r="K25" s="260"/>
      <c r="L25" s="260"/>
      <c r="M25" s="260"/>
      <c r="N25" s="260"/>
      <c r="O25" s="260"/>
      <c r="P25" s="260"/>
      <c r="Q25" s="260"/>
    </row>
    <row r="26" spans="1:17" x14ac:dyDescent="0.35">
      <c r="A26" s="268"/>
      <c r="B26" s="268"/>
      <c r="C26" s="268"/>
      <c r="D26" s="268"/>
      <c r="E26" s="268"/>
      <c r="F26" s="268"/>
      <c r="G26" s="268"/>
      <c r="H26" s="268"/>
      <c r="I26" s="268"/>
      <c r="J26" s="268"/>
      <c r="K26" s="260"/>
      <c r="L26" s="260"/>
      <c r="M26" s="260"/>
      <c r="N26" s="260"/>
      <c r="O26" s="260"/>
      <c r="P26" s="260"/>
      <c r="Q26" s="260"/>
    </row>
    <row r="27" spans="1:17" x14ac:dyDescent="0.35">
      <c r="A27" s="268"/>
      <c r="B27" s="268"/>
      <c r="C27" s="268"/>
      <c r="D27" s="268"/>
      <c r="E27" s="268"/>
      <c r="F27" s="268"/>
      <c r="G27" s="268"/>
      <c r="H27" s="268"/>
      <c r="I27" s="268"/>
      <c r="J27" s="268"/>
      <c r="K27" s="260"/>
      <c r="L27" s="260"/>
      <c r="M27" s="260"/>
      <c r="N27" s="260"/>
      <c r="O27" s="260"/>
      <c r="P27" s="260"/>
      <c r="Q27" s="260"/>
    </row>
    <row r="28" spans="1:17" x14ac:dyDescent="0.35">
      <c r="A28" s="260"/>
      <c r="B28" s="260"/>
      <c r="C28" s="260"/>
      <c r="D28" s="260"/>
      <c r="E28" s="260"/>
      <c r="F28" s="260"/>
      <c r="G28" s="260"/>
      <c r="H28" s="260"/>
      <c r="I28" s="260"/>
      <c r="J28" s="260"/>
      <c r="K28" s="260"/>
      <c r="L28" s="260"/>
      <c r="M28" s="260"/>
      <c r="N28" s="260"/>
      <c r="O28" s="260"/>
      <c r="P28" s="260"/>
      <c r="Q28" s="260"/>
    </row>
    <row r="29" spans="1:17" x14ac:dyDescent="0.35">
      <c r="A29" s="260"/>
      <c r="B29" s="260"/>
      <c r="C29" s="260"/>
      <c r="D29" s="260"/>
      <c r="E29" s="260"/>
      <c r="F29" s="260"/>
      <c r="G29" s="260"/>
      <c r="H29" s="260"/>
      <c r="I29" s="260"/>
      <c r="J29" s="260"/>
      <c r="K29" s="260"/>
      <c r="L29" s="260"/>
      <c r="M29" s="260"/>
      <c r="N29" s="260"/>
      <c r="O29" s="260"/>
      <c r="P29" s="260"/>
      <c r="Q29" s="260"/>
    </row>
    <row r="30" spans="1:17" x14ac:dyDescent="0.35">
      <c r="A30" s="260"/>
      <c r="B30" s="260"/>
      <c r="C30" s="260"/>
      <c r="D30" s="260"/>
      <c r="E30" s="260"/>
      <c r="F30" s="260"/>
      <c r="G30" s="260"/>
      <c r="H30" s="260"/>
      <c r="I30" s="260"/>
      <c r="J30" s="260"/>
      <c r="K30" s="260"/>
      <c r="L30" s="260"/>
      <c r="M30" s="260"/>
      <c r="N30" s="260"/>
      <c r="O30" s="260"/>
      <c r="P30" s="260"/>
      <c r="Q30" s="260"/>
    </row>
    <row r="31" spans="1:17" x14ac:dyDescent="0.35">
      <c r="A31" s="260"/>
      <c r="B31" s="260"/>
      <c r="C31" s="260"/>
      <c r="D31" s="260"/>
      <c r="E31" s="260"/>
      <c r="F31" s="260"/>
      <c r="G31" s="260"/>
      <c r="H31" s="260"/>
      <c r="I31" s="260"/>
      <c r="J31" s="260"/>
      <c r="K31" s="260"/>
      <c r="L31" s="260"/>
      <c r="M31" s="260"/>
      <c r="N31" s="260"/>
      <c r="O31" s="260"/>
      <c r="P31" s="260"/>
      <c r="Q31" s="260"/>
    </row>
    <row r="32" spans="1:17" x14ac:dyDescent="0.35">
      <c r="A32" s="260"/>
      <c r="B32" s="260"/>
      <c r="C32" s="260"/>
      <c r="D32" s="260"/>
      <c r="E32" s="260"/>
      <c r="F32" s="260"/>
      <c r="G32" s="260"/>
      <c r="H32" s="260"/>
      <c r="I32" s="260"/>
      <c r="J32" s="260"/>
      <c r="K32" s="260"/>
      <c r="L32" s="260"/>
      <c r="M32" s="260"/>
      <c r="N32" s="260"/>
      <c r="O32" s="260"/>
      <c r="P32" s="260"/>
      <c r="Q32" s="260"/>
    </row>
    <row r="33" spans="1:17" x14ac:dyDescent="0.35">
      <c r="A33" s="260"/>
      <c r="B33" s="260"/>
      <c r="C33" s="260"/>
      <c r="D33" s="260"/>
      <c r="E33" s="260"/>
      <c r="F33" s="260"/>
      <c r="G33" s="260"/>
      <c r="H33" s="260"/>
      <c r="I33" s="260"/>
      <c r="J33" s="260"/>
      <c r="K33" s="260"/>
      <c r="L33" s="260"/>
      <c r="M33" s="260"/>
      <c r="N33" s="260"/>
      <c r="O33" s="260"/>
      <c r="P33" s="260"/>
      <c r="Q33" s="260"/>
    </row>
    <row r="34" spans="1:17" x14ac:dyDescent="0.35">
      <c r="A34" s="260"/>
      <c r="B34" s="260"/>
      <c r="C34" s="260"/>
      <c r="D34" s="260"/>
      <c r="E34" s="260"/>
      <c r="F34" s="260"/>
      <c r="G34" s="260"/>
      <c r="H34" s="260"/>
      <c r="I34" s="260"/>
      <c r="J34" s="260"/>
      <c r="K34" s="260"/>
      <c r="L34" s="260"/>
      <c r="M34" s="260"/>
      <c r="N34" s="260"/>
      <c r="O34" s="260"/>
      <c r="P34" s="260"/>
      <c r="Q34" s="260"/>
    </row>
    <row r="35" spans="1:17" x14ac:dyDescent="0.35">
      <c r="A35" s="260"/>
      <c r="B35" s="260"/>
      <c r="C35" s="260"/>
      <c r="D35" s="260"/>
      <c r="E35" s="260"/>
      <c r="F35" s="260"/>
      <c r="G35" s="260"/>
      <c r="H35" s="260"/>
      <c r="I35" s="260"/>
      <c r="J35" s="260"/>
      <c r="K35" s="260"/>
      <c r="L35" s="260"/>
      <c r="M35" s="260"/>
      <c r="N35" s="260"/>
      <c r="O35" s="260"/>
      <c r="P35" s="260"/>
      <c r="Q35" s="260"/>
    </row>
    <row r="36" spans="1:17" x14ac:dyDescent="0.35">
      <c r="A36" s="260"/>
      <c r="B36" s="260"/>
      <c r="C36" s="260"/>
      <c r="D36" s="260"/>
      <c r="E36" s="260"/>
      <c r="F36" s="260"/>
      <c r="G36" s="260"/>
      <c r="H36" s="260"/>
      <c r="I36" s="260"/>
      <c r="J36" s="260"/>
      <c r="K36" s="260"/>
      <c r="L36" s="260"/>
      <c r="M36" s="260"/>
      <c r="N36" s="260"/>
      <c r="O36" s="260"/>
      <c r="P36" s="260"/>
      <c r="Q36" s="260"/>
    </row>
    <row r="37" spans="1:17" x14ac:dyDescent="0.35">
      <c r="A37" s="260"/>
      <c r="B37" s="260"/>
      <c r="C37" s="260"/>
      <c r="D37" s="260"/>
      <c r="E37" s="260"/>
      <c r="F37" s="260"/>
      <c r="G37" s="260"/>
      <c r="H37" s="260"/>
      <c r="I37" s="260"/>
      <c r="J37" s="260"/>
      <c r="K37" s="260"/>
      <c r="L37" s="260"/>
      <c r="M37" s="260"/>
      <c r="N37" s="260"/>
      <c r="O37" s="260"/>
      <c r="P37" s="260"/>
      <c r="Q37" s="260"/>
    </row>
    <row r="38" spans="1:17" x14ac:dyDescent="0.35">
      <c r="A38" s="260"/>
      <c r="B38" s="260"/>
      <c r="C38" s="260"/>
      <c r="D38" s="260"/>
      <c r="E38" s="260"/>
      <c r="F38" s="260"/>
      <c r="G38" s="260"/>
      <c r="H38" s="260"/>
      <c r="I38" s="260"/>
      <c r="J38" s="260"/>
      <c r="K38" s="260"/>
      <c r="L38" s="260"/>
      <c r="M38" s="260"/>
      <c r="N38" s="260"/>
      <c r="O38" s="260"/>
      <c r="P38" s="260"/>
      <c r="Q38" s="260"/>
    </row>
    <row r="39" spans="1:17" x14ac:dyDescent="0.35">
      <c r="A39" s="260"/>
      <c r="B39" s="260"/>
      <c r="C39" s="260"/>
      <c r="D39" s="260"/>
      <c r="E39" s="260"/>
      <c r="F39" s="260"/>
      <c r="G39" s="260"/>
      <c r="H39" s="260"/>
      <c r="I39" s="260"/>
      <c r="J39" s="260"/>
      <c r="K39" s="260"/>
      <c r="L39" s="260"/>
      <c r="M39" s="260"/>
      <c r="N39" s="260"/>
      <c r="O39" s="260"/>
      <c r="P39" s="260"/>
      <c r="Q39" s="260"/>
    </row>
    <row r="40" spans="1:17" x14ac:dyDescent="0.35">
      <c r="A40" s="260"/>
      <c r="B40" s="260"/>
      <c r="C40" s="260"/>
      <c r="D40" s="260"/>
      <c r="E40" s="260"/>
      <c r="F40" s="260"/>
      <c r="G40" s="260"/>
      <c r="H40" s="260"/>
      <c r="I40" s="260"/>
      <c r="J40" s="260"/>
      <c r="K40" s="260"/>
      <c r="L40" s="260"/>
      <c r="M40" s="260"/>
      <c r="N40" s="260"/>
      <c r="O40" s="260"/>
      <c r="P40" s="260"/>
      <c r="Q40" s="260"/>
    </row>
    <row r="41" spans="1:17" x14ac:dyDescent="0.35">
      <c r="A41" s="260"/>
      <c r="B41" s="260"/>
      <c r="C41" s="260"/>
      <c r="D41" s="260"/>
      <c r="E41" s="260"/>
      <c r="F41" s="260"/>
      <c r="G41" s="260"/>
      <c r="H41" s="260"/>
      <c r="I41" s="260"/>
      <c r="J41" s="260"/>
      <c r="K41" s="260"/>
      <c r="L41" s="260"/>
      <c r="M41" s="260"/>
      <c r="N41" s="260"/>
      <c r="O41" s="260"/>
      <c r="P41" s="260"/>
      <c r="Q41" s="260"/>
    </row>
    <row r="42" spans="1:17" x14ac:dyDescent="0.35">
      <c r="A42" s="260"/>
      <c r="B42" s="260"/>
      <c r="C42" s="260"/>
      <c r="D42" s="260"/>
      <c r="E42" s="260"/>
      <c r="F42" s="260"/>
      <c r="G42" s="260"/>
      <c r="H42" s="260"/>
      <c r="I42" s="260"/>
      <c r="J42" s="260"/>
      <c r="K42" s="260"/>
      <c r="L42" s="260"/>
      <c r="M42" s="260"/>
      <c r="N42" s="260"/>
      <c r="O42" s="260"/>
      <c r="P42" s="260"/>
      <c r="Q42" s="260"/>
    </row>
    <row r="43" spans="1:17" x14ac:dyDescent="0.35">
      <c r="A43" s="260"/>
      <c r="B43" s="260"/>
      <c r="C43" s="260"/>
      <c r="D43" s="260"/>
      <c r="E43" s="260"/>
      <c r="F43" s="260"/>
      <c r="G43" s="260"/>
      <c r="H43" s="260"/>
      <c r="I43" s="260"/>
      <c r="J43" s="260"/>
      <c r="K43" s="260"/>
      <c r="L43" s="260"/>
      <c r="M43" s="260"/>
      <c r="N43" s="260"/>
      <c r="O43" s="260"/>
      <c r="P43" s="260"/>
      <c r="Q43" s="260"/>
    </row>
    <row r="44" spans="1:17" x14ac:dyDescent="0.35">
      <c r="A44" s="260"/>
      <c r="B44" s="260"/>
      <c r="C44" s="260"/>
      <c r="D44" s="260"/>
      <c r="E44" s="260"/>
      <c r="F44" s="260"/>
      <c r="G44" s="260"/>
      <c r="H44" s="260"/>
      <c r="I44" s="260"/>
      <c r="J44" s="260"/>
      <c r="K44" s="260"/>
      <c r="L44" s="260"/>
      <c r="M44" s="260"/>
      <c r="N44" s="260"/>
      <c r="O44" s="260"/>
      <c r="P44" s="260"/>
      <c r="Q44" s="260"/>
    </row>
    <row r="45" spans="1:17" x14ac:dyDescent="0.35">
      <c r="A45" s="260"/>
      <c r="B45" s="260"/>
      <c r="C45" s="260"/>
      <c r="D45" s="260"/>
      <c r="E45" s="260"/>
      <c r="F45" s="260"/>
      <c r="G45" s="260"/>
      <c r="H45" s="260"/>
      <c r="I45" s="260"/>
      <c r="J45" s="260"/>
      <c r="K45" s="260"/>
      <c r="L45" s="260"/>
      <c r="M45" s="260"/>
      <c r="N45" s="260"/>
      <c r="O45" s="260"/>
      <c r="P45" s="260"/>
      <c r="Q45" s="260"/>
    </row>
    <row r="46" spans="1:17" x14ac:dyDescent="0.35">
      <c r="A46" s="260"/>
      <c r="B46" s="260"/>
      <c r="C46" s="260"/>
      <c r="D46" s="260"/>
      <c r="E46" s="260"/>
      <c r="F46" s="260"/>
      <c r="G46" s="260"/>
      <c r="H46" s="260"/>
      <c r="I46" s="260"/>
      <c r="J46" s="260"/>
      <c r="K46" s="260"/>
      <c r="L46" s="260"/>
      <c r="M46" s="260"/>
      <c r="N46" s="260"/>
      <c r="O46" s="260"/>
      <c r="P46" s="260"/>
      <c r="Q46" s="260"/>
    </row>
    <row r="47" spans="1:17" x14ac:dyDescent="0.35">
      <c r="A47" s="260"/>
      <c r="B47" s="260"/>
      <c r="C47" s="260"/>
      <c r="D47" s="260"/>
      <c r="E47" s="260"/>
      <c r="F47" s="260"/>
      <c r="G47" s="260"/>
      <c r="H47" s="260"/>
      <c r="I47" s="260"/>
      <c r="J47" s="260"/>
      <c r="K47" s="260"/>
      <c r="L47" s="260"/>
      <c r="M47" s="260"/>
      <c r="N47" s="260"/>
      <c r="O47" s="260"/>
      <c r="P47" s="260"/>
      <c r="Q47" s="260"/>
    </row>
    <row r="48" spans="1:17" x14ac:dyDescent="0.35">
      <c r="A48" s="260"/>
      <c r="B48" s="260"/>
      <c r="C48" s="260"/>
      <c r="D48" s="260"/>
      <c r="E48" s="260"/>
      <c r="F48" s="260"/>
      <c r="G48" s="260"/>
      <c r="H48" s="260"/>
      <c r="I48" s="260"/>
      <c r="J48" s="260"/>
      <c r="K48" s="260"/>
      <c r="L48" s="260"/>
      <c r="M48" s="260"/>
      <c r="N48" s="260"/>
      <c r="O48" s="260"/>
      <c r="P48" s="260"/>
      <c r="Q48" s="260"/>
    </row>
    <row r="49" spans="1:17" x14ac:dyDescent="0.35">
      <c r="A49" s="260"/>
      <c r="B49" s="260"/>
      <c r="C49" s="260"/>
      <c r="D49" s="260"/>
      <c r="E49" s="260"/>
      <c r="F49" s="260"/>
      <c r="G49" s="260"/>
      <c r="H49" s="260"/>
      <c r="I49" s="260"/>
      <c r="J49" s="260"/>
      <c r="K49" s="260"/>
      <c r="L49" s="260"/>
      <c r="M49" s="260"/>
      <c r="N49" s="260"/>
      <c r="O49" s="260"/>
      <c r="P49" s="260"/>
      <c r="Q49" s="260"/>
    </row>
    <row r="50" spans="1:17" x14ac:dyDescent="0.35">
      <c r="A50" s="260"/>
      <c r="B50" s="260"/>
      <c r="C50" s="260"/>
      <c r="D50" s="260"/>
      <c r="E50" s="260"/>
      <c r="F50" s="260"/>
      <c r="G50" s="260"/>
      <c r="H50" s="260"/>
      <c r="I50" s="260"/>
      <c r="J50" s="260"/>
      <c r="K50" s="260"/>
      <c r="L50" s="260"/>
      <c r="M50" s="260"/>
      <c r="N50" s="260"/>
      <c r="O50" s="260"/>
      <c r="P50" s="260"/>
      <c r="Q50" s="260"/>
    </row>
    <row r="51" spans="1:17" x14ac:dyDescent="0.35">
      <c r="A51" s="260"/>
      <c r="B51" s="260"/>
      <c r="C51" s="260"/>
      <c r="D51" s="260"/>
      <c r="E51" s="260"/>
      <c r="F51" s="260"/>
      <c r="G51" s="260"/>
      <c r="H51" s="260"/>
      <c r="I51" s="260"/>
      <c r="J51" s="260"/>
      <c r="K51" s="260"/>
      <c r="L51" s="260"/>
      <c r="M51" s="260"/>
      <c r="N51" s="260"/>
      <c r="O51" s="260"/>
      <c r="P51" s="260"/>
      <c r="Q51" s="260"/>
    </row>
    <row r="52" spans="1:17" x14ac:dyDescent="0.35">
      <c r="A52" s="260"/>
      <c r="B52" s="260"/>
      <c r="C52" s="260"/>
      <c r="D52" s="260"/>
      <c r="E52" s="260"/>
      <c r="F52" s="260"/>
      <c r="G52" s="260"/>
      <c r="H52" s="260"/>
      <c r="I52" s="260"/>
      <c r="J52" s="260"/>
      <c r="K52" s="260"/>
      <c r="L52" s="260"/>
      <c r="M52" s="260"/>
      <c r="N52" s="260"/>
      <c r="O52" s="260"/>
      <c r="P52" s="260"/>
      <c r="Q52" s="260"/>
    </row>
    <row r="53" spans="1:17" x14ac:dyDescent="0.35">
      <c r="A53" s="260"/>
      <c r="B53" s="260"/>
      <c r="C53" s="260"/>
      <c r="D53" s="260"/>
      <c r="E53" s="260"/>
      <c r="F53" s="260"/>
      <c r="G53" s="260"/>
      <c r="H53" s="260"/>
      <c r="I53" s="260"/>
      <c r="J53" s="260"/>
      <c r="K53" s="260"/>
      <c r="L53" s="260"/>
      <c r="M53" s="260"/>
      <c r="N53" s="260"/>
      <c r="O53" s="260"/>
      <c r="P53" s="260"/>
      <c r="Q53" s="260"/>
    </row>
    <row r="54" spans="1:17" x14ac:dyDescent="0.35">
      <c r="A54" s="260"/>
      <c r="B54" s="260"/>
      <c r="C54" s="260"/>
      <c r="D54" s="260"/>
      <c r="E54" s="260"/>
      <c r="F54" s="260"/>
      <c r="G54" s="260"/>
      <c r="H54" s="260"/>
      <c r="I54" s="260"/>
      <c r="J54" s="260"/>
      <c r="K54" s="260"/>
      <c r="L54" s="260"/>
      <c r="M54" s="260"/>
      <c r="N54" s="260"/>
      <c r="O54" s="260"/>
      <c r="P54" s="260"/>
      <c r="Q54" s="260"/>
    </row>
    <row r="55" spans="1:17" x14ac:dyDescent="0.35">
      <c r="A55" s="260"/>
      <c r="B55" s="260"/>
      <c r="C55" s="260"/>
    </row>
    <row r="56" spans="1:17" x14ac:dyDescent="0.35">
      <c r="A56" s="260"/>
      <c r="B56" s="260"/>
      <c r="C56" s="260"/>
    </row>
  </sheetData>
  <sheetProtection algorithmName="SHA-512" hashValue="k4cn5kvhzMlMR7cbRDt0sGr2UymZsJq4jl33SsTgX8WX0f8eqBX1tiUoC+qZbytTQM3ZApotqUfDjKSHD7N2Qg==" saltValue="tsM/LI/3YmYd9USJFIYASg==" spinCount="100000" sheet="1" objects="1" scenarios="1"/>
  <mergeCells count="2">
    <mergeCell ref="E3:J3"/>
    <mergeCell ref="C6:C7"/>
  </mergeCells>
  <dataValidations count="1">
    <dataValidation type="decimal" allowBlank="1" showInputMessage="1" showErrorMessage="1" prompt="Ovisno o prebivalištu, unesite stopu prireza " sqref="C21">
      <formula1>0</formula1>
      <formula2>35000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pane xSplit="1" ySplit="1" topLeftCell="B2" activePane="bottomRight" state="frozen"/>
      <selection pane="topRight" activeCell="B1" sqref="B1"/>
      <selection pane="bottomLeft" activeCell="A4" sqref="A4"/>
      <selection pane="bottomRight" activeCell="H12" sqref="H12"/>
    </sheetView>
  </sheetViews>
  <sheetFormatPr defaultColWidth="9.08984375" defaultRowHeight="10" x14ac:dyDescent="0.2"/>
  <cols>
    <col min="1" max="1" width="34.6328125" style="10" customWidth="1"/>
    <col min="2" max="6" width="12.453125" style="10" customWidth="1"/>
    <col min="7" max="7" width="16" style="10" customWidth="1"/>
    <col min="8" max="8" width="25.54296875" style="10" bestFit="1" customWidth="1"/>
    <col min="9" max="11" width="16" style="10" customWidth="1"/>
    <col min="12" max="12" width="10.08984375" style="10" bestFit="1" customWidth="1"/>
    <col min="13" max="16384" width="9.08984375" style="10"/>
  </cols>
  <sheetData>
    <row r="1" spans="1:8" ht="50.15" customHeight="1" thickBot="1" x14ac:dyDescent="0.25"/>
    <row r="2" spans="1:8" ht="16.5" thickTop="1" thickBot="1" x14ac:dyDescent="0.4">
      <c r="A2" s="347" t="s">
        <v>312</v>
      </c>
      <c r="B2" s="347"/>
      <c r="C2" s="347"/>
      <c r="D2" s="347"/>
      <c r="E2" s="347"/>
      <c r="F2" s="347"/>
    </row>
    <row r="3" spans="1:8" ht="14.5" thickTop="1" x14ac:dyDescent="0.3">
      <c r="A3" s="277" t="s">
        <v>22</v>
      </c>
      <c r="B3" s="277" t="s">
        <v>16</v>
      </c>
      <c r="C3" s="277" t="s">
        <v>17</v>
      </c>
      <c r="D3" s="277" t="s">
        <v>18</v>
      </c>
      <c r="E3" s="277" t="s">
        <v>19</v>
      </c>
      <c r="F3" s="277" t="s">
        <v>20</v>
      </c>
      <c r="H3" s="11"/>
    </row>
    <row r="4" spans="1:8" ht="14.5" thickBot="1" x14ac:dyDescent="0.35">
      <c r="A4" s="278" t="s">
        <v>313</v>
      </c>
      <c r="B4" s="279">
        <f>'Prihodi od prodaje'!B50</f>
        <v>0</v>
      </c>
      <c r="C4" s="279">
        <f>'Prihodi od prodaje'!C50</f>
        <v>0</v>
      </c>
      <c r="D4" s="279">
        <f>'Prihodi od prodaje'!D50</f>
        <v>0</v>
      </c>
      <c r="E4" s="279">
        <f>'Prihodi od prodaje'!E50</f>
        <v>0</v>
      </c>
      <c r="F4" s="279">
        <f>'Prihodi od prodaje'!F50</f>
        <v>0</v>
      </c>
      <c r="H4" s="11"/>
    </row>
    <row r="5" spans="1:8" ht="15" thickTop="1" thickBot="1" x14ac:dyDescent="0.35">
      <c r="A5" s="280" t="s">
        <v>314</v>
      </c>
      <c r="B5" s="281">
        <f>'Rashodi poslovanja'!B36</f>
        <v>0</v>
      </c>
      <c r="C5" s="281">
        <f>'Rashodi poslovanja'!C36</f>
        <v>0</v>
      </c>
      <c r="D5" s="281">
        <f>'Rashodi poslovanja'!D36</f>
        <v>0</v>
      </c>
      <c r="E5" s="281">
        <f>'Rashodi poslovanja'!E36</f>
        <v>0</v>
      </c>
      <c r="F5" s="281">
        <f>'Rashodi poslovanja'!F36</f>
        <v>0</v>
      </c>
      <c r="H5" s="11"/>
    </row>
    <row r="6" spans="1:8" ht="15" thickTop="1" thickBot="1" x14ac:dyDescent="0.35">
      <c r="A6" s="281" t="s">
        <v>92</v>
      </c>
      <c r="B6" s="281">
        <f>'Rashodi poslovanja'!B47</f>
        <v>0</v>
      </c>
      <c r="C6" s="281">
        <f>'Rashodi poslovanja'!C47</f>
        <v>0</v>
      </c>
      <c r="D6" s="281">
        <f>'Rashodi poslovanja'!D47</f>
        <v>0</v>
      </c>
      <c r="E6" s="281">
        <f>'Rashodi poslovanja'!E47</f>
        <v>0</v>
      </c>
      <c r="F6" s="281">
        <f>'Rashodi poslovanja'!F47</f>
        <v>0</v>
      </c>
      <c r="H6" s="11"/>
    </row>
    <row r="7" spans="1:8" ht="15" thickTop="1" thickBot="1" x14ac:dyDescent="0.35">
      <c r="A7" s="281" t="s">
        <v>315</v>
      </c>
      <c r="B7" s="281">
        <f>'Rashodi poslovanja'!B62</f>
        <v>0</v>
      </c>
      <c r="C7" s="281">
        <f>'Rashodi poslovanja'!C62</f>
        <v>0</v>
      </c>
      <c r="D7" s="281">
        <f>'Rashodi poslovanja'!D62</f>
        <v>0</v>
      </c>
      <c r="E7" s="281">
        <f>'Rashodi poslovanja'!E62</f>
        <v>0</v>
      </c>
      <c r="F7" s="281">
        <f>'Rashodi poslovanja'!F62</f>
        <v>0</v>
      </c>
      <c r="H7" s="11"/>
    </row>
    <row r="8" spans="1:8" ht="15" thickTop="1" thickBot="1" x14ac:dyDescent="0.35">
      <c r="A8" s="280" t="s">
        <v>316</v>
      </c>
      <c r="B8" s="281">
        <f>Zaposlenici!B47</f>
        <v>0</v>
      </c>
      <c r="C8" s="281">
        <f>Zaposlenici!C47</f>
        <v>0</v>
      </c>
      <c r="D8" s="281">
        <f>Zaposlenici!D47</f>
        <v>0</v>
      </c>
      <c r="E8" s="281">
        <f>Zaposlenici!E47</f>
        <v>0</v>
      </c>
      <c r="F8" s="281">
        <f>Zaposlenici!F47</f>
        <v>0</v>
      </c>
      <c r="H8" s="11"/>
    </row>
    <row r="9" spans="1:8" ht="15" thickTop="1" thickBot="1" x14ac:dyDescent="0.35">
      <c r="A9" s="280" t="s">
        <v>53</v>
      </c>
      <c r="B9" s="281">
        <f>Amortizacija!E22</f>
        <v>0</v>
      </c>
      <c r="C9" s="281">
        <f>Amortizacija!F22</f>
        <v>0</v>
      </c>
      <c r="D9" s="281">
        <f>Amortizacija!G22</f>
        <v>0</v>
      </c>
      <c r="E9" s="281">
        <f>Amortizacija!H22</f>
        <v>0</v>
      </c>
      <c r="F9" s="281">
        <f>Amortizacija!I22</f>
        <v>0</v>
      </c>
    </row>
    <row r="10" spans="1:8" ht="15" thickTop="1" thickBot="1" x14ac:dyDescent="0.35">
      <c r="A10" s="280" t="s">
        <v>317</v>
      </c>
      <c r="B10" s="281">
        <f>'Plan otplate'!$L$15</f>
        <v>0</v>
      </c>
      <c r="C10" s="281">
        <f>'Plan otplate'!$L$16</f>
        <v>0</v>
      </c>
      <c r="D10" s="281">
        <f>'Plan otplate'!$L$17</f>
        <v>0</v>
      </c>
      <c r="E10" s="281">
        <f>'Plan otplate'!$L$18</f>
        <v>0</v>
      </c>
      <c r="F10" s="281">
        <f>'Plan otplate'!$L$19</f>
        <v>0</v>
      </c>
    </row>
    <row r="11" spans="1:8" ht="15" thickTop="1" thickBot="1" x14ac:dyDescent="0.35">
      <c r="A11" s="282" t="s">
        <v>318</v>
      </c>
      <c r="B11" s="283">
        <f>SUM(B5:B10)</f>
        <v>0</v>
      </c>
      <c r="C11" s="283">
        <f t="shared" ref="C11:F11" si="0">SUM(C5:C10)</f>
        <v>0</v>
      </c>
      <c r="D11" s="283">
        <f t="shared" si="0"/>
        <v>0</v>
      </c>
      <c r="E11" s="283">
        <f t="shared" si="0"/>
        <v>0</v>
      </c>
      <c r="F11" s="283">
        <f t="shared" si="0"/>
        <v>0</v>
      </c>
    </row>
    <row r="12" spans="1:8" ht="15" thickTop="1" thickBot="1" x14ac:dyDescent="0.35">
      <c r="A12" s="282" t="s">
        <v>319</v>
      </c>
      <c r="B12" s="283">
        <f>B4-B11</f>
        <v>0</v>
      </c>
      <c r="C12" s="283">
        <f t="shared" ref="C12:F12" si="1">C4-C11</f>
        <v>0</v>
      </c>
      <c r="D12" s="283">
        <f t="shared" si="1"/>
        <v>0</v>
      </c>
      <c r="E12" s="283">
        <f t="shared" si="1"/>
        <v>0</v>
      </c>
      <c r="F12" s="283">
        <f t="shared" si="1"/>
        <v>0</v>
      </c>
    </row>
    <row r="13" spans="1:8" ht="15" thickTop="1" thickBot="1" x14ac:dyDescent="0.35">
      <c r="A13" s="280" t="s">
        <v>320</v>
      </c>
      <c r="B13" s="281">
        <f>'Porez i prirez'!F22</f>
        <v>0</v>
      </c>
      <c r="C13" s="281">
        <f>'Porez i prirez'!G22</f>
        <v>0</v>
      </c>
      <c r="D13" s="281">
        <f>'Porez i prirez'!H22</f>
        <v>0</v>
      </c>
      <c r="E13" s="281">
        <f>'Porez i prirez'!I22</f>
        <v>0</v>
      </c>
      <c r="F13" s="281">
        <f>'Porez i prirez'!J22</f>
        <v>0</v>
      </c>
    </row>
    <row r="14" spans="1:8" ht="15" thickTop="1" thickBot="1" x14ac:dyDescent="0.35">
      <c r="A14" s="282" t="s">
        <v>321</v>
      </c>
      <c r="B14" s="283">
        <f>B12-B13</f>
        <v>0</v>
      </c>
      <c r="C14" s="283">
        <f t="shared" ref="C14:F14" si="2">C12-C13</f>
        <v>0</v>
      </c>
      <c r="D14" s="283">
        <f t="shared" si="2"/>
        <v>0</v>
      </c>
      <c r="E14" s="283">
        <f t="shared" si="2"/>
        <v>0</v>
      </c>
      <c r="F14" s="283">
        <f t="shared" si="2"/>
        <v>0</v>
      </c>
    </row>
    <row r="15" spans="1:8" ht="10.5" thickTop="1" x14ac:dyDescent="0.2">
      <c r="A15" s="87"/>
      <c r="B15" s="87"/>
      <c r="C15" s="87"/>
      <c r="D15" s="87"/>
      <c r="E15" s="87"/>
      <c r="F15" s="87"/>
    </row>
    <row r="16" spans="1:8" x14ac:dyDescent="0.2">
      <c r="A16" s="87"/>
      <c r="B16" s="87"/>
      <c r="C16" s="87"/>
      <c r="D16" s="87"/>
      <c r="E16" s="87"/>
      <c r="F16" s="87"/>
    </row>
    <row r="17" spans="1:6" x14ac:dyDescent="0.2">
      <c r="A17" s="87"/>
      <c r="B17" s="87"/>
      <c r="C17" s="87"/>
      <c r="D17" s="87"/>
      <c r="E17" s="87"/>
      <c r="F17" s="87"/>
    </row>
    <row r="18" spans="1:6" x14ac:dyDescent="0.2">
      <c r="A18" s="87"/>
      <c r="B18" s="87"/>
      <c r="C18" s="87"/>
      <c r="D18" s="87"/>
      <c r="E18" s="87"/>
      <c r="F18" s="87"/>
    </row>
    <row r="19" spans="1:6" x14ac:dyDescent="0.2">
      <c r="A19" s="87"/>
      <c r="B19" s="87"/>
      <c r="C19" s="87"/>
      <c r="D19" s="87"/>
      <c r="E19" s="87"/>
      <c r="F19" s="87"/>
    </row>
    <row r="20" spans="1:6" x14ac:dyDescent="0.2">
      <c r="A20" s="87"/>
      <c r="B20" s="87"/>
      <c r="C20" s="87"/>
      <c r="D20" s="87"/>
      <c r="E20" s="87"/>
      <c r="F20" s="87"/>
    </row>
    <row r="21" spans="1:6" x14ac:dyDescent="0.2">
      <c r="A21" s="87"/>
      <c r="B21" s="87"/>
      <c r="C21" s="87"/>
      <c r="D21" s="87"/>
      <c r="E21" s="87"/>
      <c r="F21" s="87"/>
    </row>
    <row r="22" spans="1:6" x14ac:dyDescent="0.2">
      <c r="A22" s="87"/>
      <c r="B22" s="87"/>
      <c r="C22" s="87"/>
      <c r="D22" s="87"/>
      <c r="E22" s="87"/>
      <c r="F22" s="87"/>
    </row>
  </sheetData>
  <sheetProtection algorithmName="SHA-512" hashValue="WPVZN7OJcXlhbqYQdxdoa77Tkj0dBAqDjLlnPNFuY8ylZc768FrQ6lMGi+Ek6EEXpjzb5wPfAfCZYj2uRO+AbQ==" saltValue="1ZENAH9qcIFGC5DX0A3AUA==" spinCount="100000" sheet="1" objects="1" scenarios="1"/>
  <mergeCells count="1">
    <mergeCell ref="A2:F2"/>
  </mergeCells>
  <printOptions horizontalCentered="1"/>
  <pageMargins left="0.23622047244094491" right="0.23622047244094491" top="0.74803149606299213" bottom="0.74803149606299213" header="0.31496062992125984" footer="0.31496062992125984"/>
  <pageSetup paperSize="9" scale="92" orientation="landscape" r:id="rId1"/>
  <colBreaks count="1" manualBreakCount="1">
    <brk id="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zoomScaleNormal="100" workbookViewId="0">
      <pane xSplit="1" ySplit="3" topLeftCell="B4" activePane="bottomRight" state="frozen"/>
      <selection pane="topRight" activeCell="B1" sqref="B1"/>
      <selection pane="bottomLeft" activeCell="A4" sqref="A4"/>
      <selection pane="bottomRight" activeCell="I11" sqref="I11"/>
    </sheetView>
  </sheetViews>
  <sheetFormatPr defaultColWidth="9.08984375" defaultRowHeight="10" x14ac:dyDescent="0.2"/>
  <cols>
    <col min="1" max="1" width="28.54296875" style="10" customWidth="1"/>
    <col min="2" max="7" width="11.54296875" style="10" customWidth="1"/>
    <col min="8" max="16384" width="9.08984375" style="10"/>
  </cols>
  <sheetData>
    <row r="1" spans="1:7" ht="50.15" customHeight="1" thickBot="1" x14ac:dyDescent="0.25"/>
    <row r="2" spans="1:7" ht="15.9" customHeight="1" thickTop="1" thickBot="1" x14ac:dyDescent="0.4">
      <c r="A2" s="347" t="s">
        <v>171</v>
      </c>
      <c r="B2" s="347"/>
      <c r="C2" s="347"/>
      <c r="D2" s="347"/>
      <c r="E2" s="347"/>
      <c r="F2" s="347"/>
      <c r="G2" s="347"/>
    </row>
    <row r="3" spans="1:7" ht="14.5" thickTop="1" x14ac:dyDescent="0.3">
      <c r="A3" s="284" t="s">
        <v>22</v>
      </c>
      <c r="B3" s="277" t="s">
        <v>16</v>
      </c>
      <c r="C3" s="277" t="s">
        <v>17</v>
      </c>
      <c r="D3" s="277" t="s">
        <v>18</v>
      </c>
      <c r="E3" s="277" t="s">
        <v>19</v>
      </c>
      <c r="F3" s="277" t="s">
        <v>20</v>
      </c>
      <c r="G3" s="277" t="s">
        <v>194</v>
      </c>
    </row>
    <row r="4" spans="1:7" ht="14.5" thickBot="1" x14ac:dyDescent="0.35">
      <c r="A4" s="278" t="s">
        <v>76</v>
      </c>
      <c r="B4" s="279">
        <f>SUM(B5:B11)</f>
        <v>0</v>
      </c>
      <c r="C4" s="279">
        <f t="shared" ref="C4:G4" si="0">SUM(C5:C11)</f>
        <v>0</v>
      </c>
      <c r="D4" s="279">
        <f t="shared" si="0"/>
        <v>0</v>
      </c>
      <c r="E4" s="279">
        <f t="shared" si="0"/>
        <v>0</v>
      </c>
      <c r="F4" s="279">
        <f t="shared" si="0"/>
        <v>0</v>
      </c>
      <c r="G4" s="279">
        <f t="shared" si="0"/>
        <v>0</v>
      </c>
    </row>
    <row r="5" spans="1:7" ht="15" thickTop="1" thickBot="1" x14ac:dyDescent="0.35">
      <c r="A5" s="280" t="s">
        <v>322</v>
      </c>
      <c r="B5" s="281">
        <f>'Račun dohotka'!B4</f>
        <v>0</v>
      </c>
      <c r="C5" s="281">
        <f>'Račun dohotka'!C4</f>
        <v>0</v>
      </c>
      <c r="D5" s="281">
        <f>'Račun dohotka'!D4</f>
        <v>0</v>
      </c>
      <c r="E5" s="281">
        <f>'Račun dohotka'!E4</f>
        <v>0</v>
      </c>
      <c r="F5" s="281">
        <f>'Račun dohotka'!F4</f>
        <v>0</v>
      </c>
      <c r="G5" s="281">
        <v>0</v>
      </c>
    </row>
    <row r="6" spans="1:7" ht="15" thickTop="1" thickBot="1" x14ac:dyDescent="0.35">
      <c r="A6" s="280" t="s">
        <v>36</v>
      </c>
      <c r="B6" s="281">
        <f>'Izvori financiranja'!B4</f>
        <v>0</v>
      </c>
      <c r="C6" s="281">
        <v>0</v>
      </c>
      <c r="D6" s="281">
        <v>0</v>
      </c>
      <c r="E6" s="281">
        <v>0</v>
      </c>
      <c r="F6" s="281">
        <v>0</v>
      </c>
      <c r="G6" s="281">
        <v>0</v>
      </c>
    </row>
    <row r="7" spans="1:7" ht="15" thickTop="1" thickBot="1" x14ac:dyDescent="0.35">
      <c r="A7" s="280" t="s">
        <v>37</v>
      </c>
      <c r="B7" s="281">
        <f>'Izvori financiranja'!B5</f>
        <v>0</v>
      </c>
      <c r="C7" s="281">
        <v>0</v>
      </c>
      <c r="D7" s="281">
        <v>0</v>
      </c>
      <c r="E7" s="281">
        <v>0</v>
      </c>
      <c r="F7" s="281">
        <v>0</v>
      </c>
      <c r="G7" s="281">
        <v>0</v>
      </c>
    </row>
    <row r="8" spans="1:7" ht="15" thickTop="1" thickBot="1" x14ac:dyDescent="0.35">
      <c r="A8" s="280" t="s">
        <v>77</v>
      </c>
      <c r="B8" s="281">
        <f>'Izvori financiranja'!B6</f>
        <v>0</v>
      </c>
      <c r="C8" s="281">
        <v>0</v>
      </c>
      <c r="D8" s="281">
        <v>0</v>
      </c>
      <c r="E8" s="281">
        <v>0</v>
      </c>
      <c r="F8" s="281">
        <v>0</v>
      </c>
      <c r="G8" s="281">
        <v>0</v>
      </c>
    </row>
    <row r="9" spans="1:7" ht="15" thickTop="1" thickBot="1" x14ac:dyDescent="0.35">
      <c r="A9" s="280" t="s">
        <v>34</v>
      </c>
      <c r="B9" s="281">
        <f>'Izvori financiranja'!B7</f>
        <v>0</v>
      </c>
      <c r="C9" s="281">
        <v>0</v>
      </c>
      <c r="D9" s="281">
        <v>0</v>
      </c>
      <c r="E9" s="281">
        <v>0</v>
      </c>
      <c r="F9" s="281">
        <v>0</v>
      </c>
      <c r="G9" s="281">
        <v>0</v>
      </c>
    </row>
    <row r="10" spans="1:7" ht="15" thickTop="1" thickBot="1" x14ac:dyDescent="0.35">
      <c r="A10" s="280" t="s">
        <v>35</v>
      </c>
      <c r="B10" s="281">
        <f>'Izvori financiranja'!B8</f>
        <v>0</v>
      </c>
      <c r="C10" s="281">
        <v>0</v>
      </c>
      <c r="D10" s="281">
        <v>0</v>
      </c>
      <c r="E10" s="281">
        <v>0</v>
      </c>
      <c r="F10" s="281">
        <v>0</v>
      </c>
      <c r="G10" s="281">
        <v>0</v>
      </c>
    </row>
    <row r="11" spans="1:7" ht="15" thickTop="1" thickBot="1" x14ac:dyDescent="0.35">
      <c r="A11" s="280" t="s">
        <v>89</v>
      </c>
      <c r="B11" s="281">
        <v>0</v>
      </c>
      <c r="C11" s="281">
        <v>0</v>
      </c>
      <c r="D11" s="281">
        <v>0</v>
      </c>
      <c r="E11" s="281">
        <v>0</v>
      </c>
      <c r="F11" s="281">
        <v>0</v>
      </c>
      <c r="G11" s="281">
        <f>G12+G13</f>
        <v>0</v>
      </c>
    </row>
    <row r="12" spans="1:7" ht="15" thickTop="1" thickBot="1" x14ac:dyDescent="0.35">
      <c r="A12" s="280" t="s">
        <v>87</v>
      </c>
      <c r="B12" s="281"/>
      <c r="C12" s="281"/>
      <c r="D12" s="281"/>
      <c r="E12" s="281"/>
      <c r="F12" s="281"/>
      <c r="G12" s="281">
        <f>Amortizacija!K22</f>
        <v>0</v>
      </c>
    </row>
    <row r="13" spans="1:7" ht="15" thickTop="1" thickBot="1" x14ac:dyDescent="0.35">
      <c r="A13" s="280" t="s">
        <v>88</v>
      </c>
      <c r="B13" s="281"/>
      <c r="C13" s="281"/>
      <c r="D13" s="281"/>
      <c r="E13" s="281"/>
      <c r="F13" s="281"/>
      <c r="G13" s="281">
        <f>'Ulaganja u obrtna sredstva'!B22</f>
        <v>0</v>
      </c>
    </row>
    <row r="14" spans="1:7" ht="15" thickTop="1" thickBot="1" x14ac:dyDescent="0.35">
      <c r="A14" s="282" t="s">
        <v>78</v>
      </c>
      <c r="B14" s="283">
        <f>SUM(B15:B19)</f>
        <v>0</v>
      </c>
      <c r="C14" s="283">
        <f t="shared" ref="C14:G14" si="1">SUM(C15:C19)</f>
        <v>0</v>
      </c>
      <c r="D14" s="283">
        <f t="shared" si="1"/>
        <v>0</v>
      </c>
      <c r="E14" s="283">
        <f t="shared" si="1"/>
        <v>0</v>
      </c>
      <c r="F14" s="283">
        <f t="shared" si="1"/>
        <v>0</v>
      </c>
      <c r="G14" s="283">
        <f t="shared" si="1"/>
        <v>0</v>
      </c>
    </row>
    <row r="15" spans="1:7" ht="15" thickTop="1" thickBot="1" x14ac:dyDescent="0.35">
      <c r="A15" s="280" t="s">
        <v>21</v>
      </c>
      <c r="B15" s="281">
        <f>'Ulaganja u osnovna sredstva'!E22</f>
        <v>0</v>
      </c>
      <c r="C15" s="281">
        <v>0</v>
      </c>
      <c r="D15" s="281">
        <v>0</v>
      </c>
      <c r="E15" s="281">
        <v>0</v>
      </c>
      <c r="F15" s="281">
        <v>0</v>
      </c>
      <c r="G15" s="281"/>
    </row>
    <row r="16" spans="1:7" ht="15" thickTop="1" thickBot="1" x14ac:dyDescent="0.35">
      <c r="A16" s="280" t="s">
        <v>79</v>
      </c>
      <c r="B16" s="281">
        <f>'Ulaganja u obrtna sredstva'!B22</f>
        <v>0</v>
      </c>
      <c r="C16" s="281">
        <v>0</v>
      </c>
      <c r="D16" s="281">
        <v>0</v>
      </c>
      <c r="E16" s="281">
        <v>0</v>
      </c>
      <c r="F16" s="281">
        <v>0</v>
      </c>
      <c r="G16" s="281"/>
    </row>
    <row r="17" spans="1:7" ht="15" thickTop="1" thickBot="1" x14ac:dyDescent="0.35">
      <c r="A17" s="280" t="s">
        <v>323</v>
      </c>
      <c r="B17" s="281">
        <f>'Rashodi poslovanja'!B63+Zaposlenici!B47</f>
        <v>0</v>
      </c>
      <c r="C17" s="281">
        <f>'Rashodi poslovanja'!C63+Zaposlenici!C47</f>
        <v>0</v>
      </c>
      <c r="D17" s="281">
        <f>'Rashodi poslovanja'!D63+Zaposlenici!D47</f>
        <v>0</v>
      </c>
      <c r="E17" s="281">
        <f>'Rashodi poslovanja'!E63+Zaposlenici!E47</f>
        <v>0</v>
      </c>
      <c r="F17" s="281">
        <f>'Rashodi poslovanja'!F63+Zaposlenici!F47</f>
        <v>0</v>
      </c>
      <c r="G17" s="281"/>
    </row>
    <row r="18" spans="1:7" ht="15" thickTop="1" thickBot="1" x14ac:dyDescent="0.35">
      <c r="A18" s="280" t="s">
        <v>325</v>
      </c>
      <c r="B18" s="281">
        <f>'Plan otplate'!M15</f>
        <v>0</v>
      </c>
      <c r="C18" s="281">
        <f>'Plan otplate'!M16</f>
        <v>0</v>
      </c>
      <c r="D18" s="281">
        <f>'Plan otplate'!M17</f>
        <v>0</v>
      </c>
      <c r="E18" s="281">
        <f>'Plan otplate'!M18</f>
        <v>0</v>
      </c>
      <c r="F18" s="281">
        <f>'Plan otplate'!M19</f>
        <v>0</v>
      </c>
      <c r="G18" s="281"/>
    </row>
    <row r="19" spans="1:7" ht="15" thickTop="1" thickBot="1" x14ac:dyDescent="0.35">
      <c r="A19" s="280" t="s">
        <v>324</v>
      </c>
      <c r="B19" s="281">
        <f>'Porez i prirez'!F22</f>
        <v>0</v>
      </c>
      <c r="C19" s="281">
        <f>'Porez i prirez'!G22</f>
        <v>0</v>
      </c>
      <c r="D19" s="281">
        <f>'Porez i prirez'!H22</f>
        <v>0</v>
      </c>
      <c r="E19" s="281">
        <f>'Porez i prirez'!I22</f>
        <v>0</v>
      </c>
      <c r="F19" s="281">
        <f>'Porez i prirez'!J22</f>
        <v>0</v>
      </c>
      <c r="G19" s="281"/>
    </row>
    <row r="20" spans="1:7" ht="15" thickTop="1" thickBot="1" x14ac:dyDescent="0.35">
      <c r="A20" s="282" t="s">
        <v>80</v>
      </c>
      <c r="B20" s="283">
        <f>B4-B14</f>
        <v>0</v>
      </c>
      <c r="C20" s="283">
        <f t="shared" ref="C20:G20" si="2">C4-C14</f>
        <v>0</v>
      </c>
      <c r="D20" s="283">
        <f t="shared" si="2"/>
        <v>0</v>
      </c>
      <c r="E20" s="283">
        <f t="shared" si="2"/>
        <v>0</v>
      </c>
      <c r="F20" s="283">
        <f t="shared" si="2"/>
        <v>0</v>
      </c>
      <c r="G20" s="283">
        <f t="shared" si="2"/>
        <v>0</v>
      </c>
    </row>
    <row r="21" spans="1:7" ht="15" thickTop="1" thickBot="1" x14ac:dyDescent="0.35">
      <c r="A21" s="282" t="s">
        <v>81</v>
      </c>
      <c r="B21" s="283">
        <f>B20</f>
        <v>0</v>
      </c>
      <c r="C21" s="283">
        <f>B21+C20</f>
        <v>0</v>
      </c>
      <c r="D21" s="283">
        <f t="shared" ref="D21:G21" si="3">C21+D20</f>
        <v>0</v>
      </c>
      <c r="E21" s="283">
        <f t="shared" si="3"/>
        <v>0</v>
      </c>
      <c r="F21" s="283">
        <f t="shared" si="3"/>
        <v>0</v>
      </c>
      <c r="G21" s="283">
        <f t="shared" si="3"/>
        <v>0</v>
      </c>
    </row>
    <row r="22" spans="1:7" ht="10.5" thickTop="1" x14ac:dyDescent="0.2">
      <c r="A22" s="202"/>
      <c r="B22" s="219"/>
      <c r="C22" s="219"/>
      <c r="D22" s="219"/>
      <c r="E22" s="219"/>
      <c r="F22" s="219"/>
      <c r="G22" s="87"/>
    </row>
    <row r="23" spans="1:7" ht="10.5" x14ac:dyDescent="0.25">
      <c r="A23" s="315" t="s">
        <v>156</v>
      </c>
      <c r="B23" s="315"/>
      <c r="C23" s="315"/>
      <c r="D23" s="315"/>
      <c r="E23" s="315"/>
      <c r="F23" s="315"/>
      <c r="G23" s="87"/>
    </row>
    <row r="24" spans="1:7" ht="12" customHeight="1" x14ac:dyDescent="0.2">
      <c r="A24" s="318" t="s">
        <v>172</v>
      </c>
      <c r="B24" s="318"/>
      <c r="C24" s="318"/>
      <c r="D24" s="318"/>
      <c r="E24" s="318"/>
      <c r="F24" s="318"/>
      <c r="G24" s="87"/>
    </row>
    <row r="25" spans="1:7" x14ac:dyDescent="0.2">
      <c r="A25" s="318"/>
      <c r="B25" s="318"/>
      <c r="C25" s="318"/>
      <c r="D25" s="318"/>
      <c r="E25" s="318"/>
      <c r="F25" s="318"/>
      <c r="G25" s="87"/>
    </row>
    <row r="26" spans="1:7" x14ac:dyDescent="0.2">
      <c r="A26" s="263"/>
      <c r="B26" s="263"/>
      <c r="C26" s="263"/>
      <c r="D26" s="263"/>
      <c r="E26" s="263"/>
      <c r="F26" s="263"/>
      <c r="G26" s="87"/>
    </row>
    <row r="27" spans="1:7" ht="15" customHeight="1" x14ac:dyDescent="0.2">
      <c r="A27" s="318" t="s">
        <v>145</v>
      </c>
      <c r="B27" s="318"/>
      <c r="C27" s="318"/>
      <c r="D27" s="318"/>
      <c r="E27" s="318"/>
      <c r="F27" s="318"/>
      <c r="G27" s="87"/>
    </row>
    <row r="28" spans="1:7" x14ac:dyDescent="0.2">
      <c r="A28" s="318"/>
      <c r="B28" s="318"/>
      <c r="C28" s="318"/>
      <c r="D28" s="318"/>
      <c r="E28" s="318"/>
      <c r="F28" s="318"/>
      <c r="G28" s="87"/>
    </row>
    <row r="29" spans="1:7" x14ac:dyDescent="0.2">
      <c r="A29" s="87"/>
      <c r="B29" s="87"/>
      <c r="C29" s="87"/>
      <c r="D29" s="87"/>
      <c r="E29" s="87"/>
      <c r="F29" s="87"/>
      <c r="G29" s="87"/>
    </row>
    <row r="30" spans="1:7" x14ac:dyDescent="0.2">
      <c r="A30" s="87"/>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x14ac:dyDescent="0.2">
      <c r="A33" s="87"/>
      <c r="B33" s="87"/>
      <c r="C33" s="87"/>
      <c r="D33" s="87"/>
      <c r="E33" s="87"/>
      <c r="F33" s="87"/>
      <c r="G33" s="87"/>
    </row>
    <row r="34" spans="1:7" x14ac:dyDescent="0.2">
      <c r="A34" s="87"/>
      <c r="B34" s="87"/>
      <c r="C34" s="87"/>
      <c r="D34" s="87"/>
      <c r="E34" s="87"/>
      <c r="F34" s="87"/>
      <c r="G34" s="87"/>
    </row>
  </sheetData>
  <sheetProtection algorithmName="SHA-512" hashValue="NfEVFRQ9Jr/5YDrR5vL7V7+xi/utLaIdWzxNYzBLR47mD2TuDeCokZH6LwZBhE08WBMJlElR2rmptlSjUzRysA==" saltValue="2dOf1BRsjKN+QRGoeg47bw==" spinCount="100000" sheet="1" objects="1" scenarios="1"/>
  <mergeCells count="4">
    <mergeCell ref="A23:F23"/>
    <mergeCell ref="A27:F28"/>
    <mergeCell ref="A24:F25"/>
    <mergeCell ref="A2:G2"/>
  </mergeCells>
  <printOptions horizontalCentered="1"/>
  <pageMargins left="0.23622047244094491" right="0.23622047244094491" top="0.74803149606299213" bottom="0.74803149606299213" header="0.31496062992125984" footer="0.31496062992125984"/>
  <pageSetup paperSize="9"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pane xSplit="1" ySplit="3" topLeftCell="B4" activePane="bottomRight" state="frozen"/>
      <selection pane="topRight" activeCell="B1" sqref="B1"/>
      <selection pane="bottomLeft" activeCell="A4" sqref="A4"/>
      <selection pane="bottomRight" activeCell="L15" sqref="L15"/>
    </sheetView>
  </sheetViews>
  <sheetFormatPr defaultColWidth="9.08984375" defaultRowHeight="10" x14ac:dyDescent="0.2"/>
  <cols>
    <col min="1" max="1" width="28.08984375" style="10" customWidth="1"/>
    <col min="2" max="2" width="30.36328125" style="10" bestFit="1" customWidth="1"/>
    <col min="3" max="8" width="11.08984375" style="10" customWidth="1"/>
    <col min="9" max="16384" width="9.08984375" style="10"/>
  </cols>
  <sheetData>
    <row r="1" spans="1:8" ht="50.15" customHeight="1" thickBot="1" x14ac:dyDescent="0.25"/>
    <row r="2" spans="1:8" ht="15.9" customHeight="1" thickTop="1" thickBot="1" x14ac:dyDescent="0.35">
      <c r="A2" s="311" t="s">
        <v>189</v>
      </c>
      <c r="B2" s="312"/>
      <c r="C2" s="312"/>
      <c r="D2" s="312"/>
      <c r="E2" s="312"/>
      <c r="F2" s="312"/>
      <c r="G2" s="312"/>
      <c r="H2" s="351" t="s">
        <v>122</v>
      </c>
    </row>
    <row r="3" spans="1:8" ht="11" thickTop="1" x14ac:dyDescent="0.25">
      <c r="A3" s="136" t="s">
        <v>111</v>
      </c>
      <c r="B3" s="106" t="s">
        <v>112</v>
      </c>
      <c r="C3" s="106" t="s">
        <v>16</v>
      </c>
      <c r="D3" s="106" t="s">
        <v>17</v>
      </c>
      <c r="E3" s="106" t="s">
        <v>18</v>
      </c>
      <c r="F3" s="106" t="s">
        <v>19</v>
      </c>
      <c r="G3" s="106" t="s">
        <v>20</v>
      </c>
      <c r="H3" s="352"/>
    </row>
    <row r="4" spans="1:8" ht="10.5" thickBot="1" x14ac:dyDescent="0.25">
      <c r="A4" s="220" t="s">
        <v>55</v>
      </c>
      <c r="B4" s="97" t="s">
        <v>102</v>
      </c>
      <c r="C4" s="221" t="e">
        <f>'Račun dohotka'!B4/'Račun dohotka'!B11</f>
        <v>#DIV/0!</v>
      </c>
      <c r="D4" s="221" t="e">
        <f>'Račun dohotka'!C4/'Račun dohotka'!C11</f>
        <v>#DIV/0!</v>
      </c>
      <c r="E4" s="221" t="e">
        <f>'Račun dohotka'!D4/'Račun dohotka'!D11</f>
        <v>#DIV/0!</v>
      </c>
      <c r="F4" s="221" t="e">
        <f>'Račun dohotka'!E4/'Račun dohotka'!E11</f>
        <v>#DIV/0!</v>
      </c>
      <c r="G4" s="221" t="e">
        <f>'Račun dohotka'!F4/'Račun dohotka'!F11</f>
        <v>#DIV/0!</v>
      </c>
      <c r="H4" s="97" t="s">
        <v>123</v>
      </c>
    </row>
    <row r="5" spans="1:8" ht="11" thickTop="1" thickBot="1" x14ac:dyDescent="0.25">
      <c r="A5" s="222" t="s">
        <v>103</v>
      </c>
      <c r="B5" s="98" t="s">
        <v>56</v>
      </c>
      <c r="C5" s="99" t="e">
        <f>'Prihodi od prodaje'!B50/Zaposlenici!B11</f>
        <v>#DIV/0!</v>
      </c>
      <c r="D5" s="99" t="e">
        <f>'Prihodi od prodaje'!C50/Zaposlenici!C11</f>
        <v>#DIV/0!</v>
      </c>
      <c r="E5" s="99" t="e">
        <f>'Prihodi od prodaje'!D50/Zaposlenici!D11</f>
        <v>#DIV/0!</v>
      </c>
      <c r="F5" s="99" t="e">
        <f>'Prihodi od prodaje'!E50/Zaposlenici!E11</f>
        <v>#DIV/0!</v>
      </c>
      <c r="G5" s="99" t="e">
        <f>'Prihodi od prodaje'!F50/Zaposlenici!F11</f>
        <v>#DIV/0!</v>
      </c>
      <c r="H5" s="98" t="s">
        <v>124</v>
      </c>
    </row>
    <row r="6" spans="1:8" ht="11" thickTop="1" thickBot="1" x14ac:dyDescent="0.25">
      <c r="A6" s="222" t="s">
        <v>332</v>
      </c>
      <c r="B6" s="98" t="s">
        <v>333</v>
      </c>
      <c r="C6" s="99" t="e">
        <f>'Račun dohotka'!B12/Zaposlenici!B11</f>
        <v>#DIV/0!</v>
      </c>
      <c r="D6" s="99" t="e">
        <f>'Račun dohotka'!C12/Zaposlenici!C11</f>
        <v>#DIV/0!</v>
      </c>
      <c r="E6" s="99" t="e">
        <f>'Račun dohotka'!D12/Zaposlenici!D11</f>
        <v>#DIV/0!</v>
      </c>
      <c r="F6" s="99" t="e">
        <f>'Račun dohotka'!E12/Zaposlenici!E11</f>
        <v>#DIV/0!</v>
      </c>
      <c r="G6" s="99" t="e">
        <f>'Račun dohotka'!F12/Zaposlenici!F11</f>
        <v>#DIV/0!</v>
      </c>
      <c r="H6" s="98" t="s">
        <v>125</v>
      </c>
    </row>
    <row r="7" spans="1:8" ht="11" thickTop="1" thickBot="1" x14ac:dyDescent="0.25">
      <c r="A7" s="222" t="s">
        <v>104</v>
      </c>
      <c r="B7" s="98" t="s">
        <v>334</v>
      </c>
      <c r="C7" s="223" t="e">
        <f>'Račun dohotka'!B12/'Izvori financiranja'!$B$16</f>
        <v>#DIV/0!</v>
      </c>
      <c r="D7" s="223" t="e">
        <f>'Račun dohotka'!C12/'Izvori financiranja'!$B$16</f>
        <v>#DIV/0!</v>
      </c>
      <c r="E7" s="223" t="e">
        <f>'Račun dohotka'!D12/'Izvori financiranja'!$B$16</f>
        <v>#DIV/0!</v>
      </c>
      <c r="F7" s="223" t="e">
        <f>'Račun dohotka'!E12/'Izvori financiranja'!$B$16</f>
        <v>#DIV/0!</v>
      </c>
      <c r="G7" s="223" t="e">
        <f>'Račun dohotka'!F12/'Izvori financiranja'!$B$16</f>
        <v>#DIV/0!</v>
      </c>
      <c r="H7" s="98" t="s">
        <v>125</v>
      </c>
    </row>
    <row r="8" spans="1:8" ht="11" thickTop="1" thickBot="1" x14ac:dyDescent="0.25">
      <c r="A8" s="222" t="s">
        <v>105</v>
      </c>
      <c r="B8" s="98" t="s">
        <v>335</v>
      </c>
      <c r="C8" s="223" t="e">
        <f>'Račun dohotka'!B12/(SUM('Izvori financiranja'!$B$4:$B$6))</f>
        <v>#DIV/0!</v>
      </c>
      <c r="D8" s="223" t="e">
        <f>'Račun dohotka'!C12/(SUM('Izvori financiranja'!$B$4:$B$6))</f>
        <v>#DIV/0!</v>
      </c>
      <c r="E8" s="223" t="e">
        <f>'Račun dohotka'!D12/(SUM('Izvori financiranja'!$B$4:$B$6))</f>
        <v>#DIV/0!</v>
      </c>
      <c r="F8" s="223" t="e">
        <f>'Račun dohotka'!E12/(SUM('Izvori financiranja'!$B$4:$B$6))</f>
        <v>#DIV/0!</v>
      </c>
      <c r="G8" s="223" t="e">
        <f>'Račun dohotka'!F12/(SUM('Izvori financiranja'!$B$4:$B$6))</f>
        <v>#DIV/0!</v>
      </c>
      <c r="H8" s="98" t="s">
        <v>125</v>
      </c>
    </row>
    <row r="9" spans="1:8" ht="11" thickTop="1" thickBot="1" x14ac:dyDescent="0.25">
      <c r="A9" s="222" t="s">
        <v>107</v>
      </c>
      <c r="B9" s="98" t="s">
        <v>108</v>
      </c>
      <c r="C9" s="224" t="e">
        <f>SUM('Izvori financiranja'!B4:B6)/'Izvori financiranja'!B9</f>
        <v>#DIV/0!</v>
      </c>
      <c r="D9" s="224" t="e">
        <f>C9</f>
        <v>#DIV/0!</v>
      </c>
      <c r="E9" s="224" t="e">
        <f t="shared" ref="E9:F9" si="0">D9</f>
        <v>#DIV/0!</v>
      </c>
      <c r="F9" s="224" t="e">
        <f t="shared" si="0"/>
        <v>#DIV/0!</v>
      </c>
      <c r="G9" s="224" t="e">
        <f>F9</f>
        <v>#DIV/0!</v>
      </c>
      <c r="H9" s="98" t="s">
        <v>126</v>
      </c>
    </row>
    <row r="10" spans="1:8" ht="11" thickTop="1" thickBot="1" x14ac:dyDescent="0.25">
      <c r="A10" s="222" t="s">
        <v>106</v>
      </c>
      <c r="B10" s="98" t="s">
        <v>57</v>
      </c>
      <c r="C10" s="225" t="e">
        <f>('Ulaganja u osnovna sredstva'!$E$22+'Ulaganja u obrtna sredstva'!$B$22)/('Račun dohotka'!B12+'Račun dohotka'!B9)</f>
        <v>#DIV/0!</v>
      </c>
      <c r="D10" s="225" t="e">
        <f>('Ulaganja u osnovna sredstva'!$E$22+'Ulaganja u obrtna sredstva'!$B$22)/('Račun dohotka'!C12+'Račun dohotka'!C9)</f>
        <v>#DIV/0!</v>
      </c>
      <c r="E10" s="225" t="e">
        <f>('Ulaganja u osnovna sredstva'!$E$22+'Ulaganja u obrtna sredstva'!$B$22)/('Račun dohotka'!D12+'Račun dohotka'!D9)</f>
        <v>#DIV/0!</v>
      </c>
      <c r="F10" s="225" t="e">
        <f>('Ulaganja u osnovna sredstva'!$E$22+'Ulaganja u obrtna sredstva'!$B$22)/('Račun dohotka'!E12+'Račun dohotka'!E9)</f>
        <v>#DIV/0!</v>
      </c>
      <c r="G10" s="225" t="e">
        <f>('Ulaganja u osnovna sredstva'!$E$22+'Ulaganja u obrtna sredstva'!$B$22)/('Račun dohotka'!F12+'Račun dohotka'!F9)</f>
        <v>#DIV/0!</v>
      </c>
      <c r="H10" s="98" t="s">
        <v>127</v>
      </c>
    </row>
    <row r="11" spans="1:8" ht="11" thickTop="1" thickBot="1" x14ac:dyDescent="0.25">
      <c r="A11" s="222" t="s">
        <v>327</v>
      </c>
      <c r="B11" s="98" t="s">
        <v>326</v>
      </c>
      <c r="C11" s="226" t="e">
        <f>('Račun dohotka'!B12+'Račun dohotka'!B10+'Račun dohotka'!B9)/'Plan otplate'!$M$15</f>
        <v>#DIV/0!</v>
      </c>
      <c r="D11" s="226" t="e">
        <f>('Račun dohotka'!C12+'Račun dohotka'!C10+'Račun dohotka'!C9)/'Plan otplate'!$M$15</f>
        <v>#DIV/0!</v>
      </c>
      <c r="E11" s="226" t="e">
        <f>('Račun dohotka'!D12+'Račun dohotka'!D10+'Račun dohotka'!D9)/'Plan otplate'!$M$15</f>
        <v>#DIV/0!</v>
      </c>
      <c r="F11" s="226" t="e">
        <f>('Račun dohotka'!E12+'Račun dohotka'!E10+'Račun dohotka'!E9)/'Plan otplate'!$M$15</f>
        <v>#DIV/0!</v>
      </c>
      <c r="G11" s="226" t="e">
        <f>('Račun dohotka'!F12+'Račun dohotka'!F10+'Račun dohotka'!F9)/'Plan otplate'!$M$15</f>
        <v>#DIV/0!</v>
      </c>
      <c r="H11" s="98" t="s">
        <v>128</v>
      </c>
    </row>
    <row r="12" spans="1:8" ht="11" thickTop="1" thickBot="1" x14ac:dyDescent="0.25">
      <c r="A12" s="87"/>
      <c r="B12" s="87"/>
      <c r="C12" s="227"/>
      <c r="D12" s="227"/>
      <c r="E12" s="227"/>
      <c r="F12" s="227"/>
      <c r="G12" s="227"/>
      <c r="H12" s="87"/>
    </row>
    <row r="13" spans="1:8" ht="15" customHeight="1" x14ac:dyDescent="0.25">
      <c r="A13" s="354" t="s">
        <v>173</v>
      </c>
      <c r="B13" s="355"/>
      <c r="C13" s="355"/>
      <c r="D13" s="355"/>
      <c r="E13" s="355"/>
      <c r="F13" s="355"/>
      <c r="G13" s="355"/>
      <c r="H13" s="356"/>
    </row>
    <row r="14" spans="1:8" ht="15" customHeight="1" x14ac:dyDescent="0.2">
      <c r="A14" s="357" t="s">
        <v>90</v>
      </c>
      <c r="B14" s="358"/>
      <c r="C14" s="358"/>
      <c r="D14" s="358"/>
      <c r="E14" s="358"/>
      <c r="F14" s="358"/>
      <c r="G14" s="358"/>
      <c r="H14" s="359"/>
    </row>
    <row r="15" spans="1:8" ht="15" customHeight="1" thickBot="1" x14ac:dyDescent="0.25">
      <c r="A15" s="360" t="s">
        <v>113</v>
      </c>
      <c r="B15" s="361"/>
      <c r="C15" s="361"/>
      <c r="D15" s="361"/>
      <c r="E15" s="361"/>
      <c r="F15" s="361"/>
      <c r="G15" s="361"/>
      <c r="H15" s="362"/>
    </row>
    <row r="16" spans="1:8" ht="42.9" customHeight="1" thickBot="1" x14ac:dyDescent="0.25">
      <c r="A16" s="368" t="s">
        <v>287</v>
      </c>
      <c r="B16" s="369"/>
      <c r="C16" s="369"/>
      <c r="D16" s="369"/>
      <c r="E16" s="369"/>
      <c r="F16" s="369"/>
      <c r="G16" s="369"/>
      <c r="H16" s="370"/>
    </row>
    <row r="17" spans="1:8" ht="42.9" customHeight="1" thickBot="1" x14ac:dyDescent="0.25">
      <c r="A17" s="348" t="s">
        <v>286</v>
      </c>
      <c r="B17" s="349"/>
      <c r="C17" s="349"/>
      <c r="D17" s="349"/>
      <c r="E17" s="349"/>
      <c r="F17" s="349"/>
      <c r="G17" s="349"/>
      <c r="H17" s="350"/>
    </row>
    <row r="18" spans="1:8" ht="42.9" customHeight="1" thickBot="1" x14ac:dyDescent="0.25">
      <c r="A18" s="363" t="s">
        <v>331</v>
      </c>
      <c r="B18" s="364"/>
      <c r="C18" s="364"/>
      <c r="D18" s="364"/>
      <c r="E18" s="364"/>
      <c r="F18" s="364"/>
      <c r="G18" s="364"/>
      <c r="H18" s="365"/>
    </row>
    <row r="19" spans="1:8" ht="42.9" customHeight="1" thickBot="1" x14ac:dyDescent="0.25">
      <c r="A19" s="348" t="s">
        <v>288</v>
      </c>
      <c r="B19" s="349"/>
      <c r="C19" s="349"/>
      <c r="D19" s="349"/>
      <c r="E19" s="349"/>
      <c r="F19" s="349"/>
      <c r="G19" s="349"/>
      <c r="H19" s="350"/>
    </row>
    <row r="20" spans="1:8" ht="42.9" customHeight="1" thickBot="1" x14ac:dyDescent="0.25">
      <c r="A20" s="348" t="s">
        <v>289</v>
      </c>
      <c r="B20" s="349"/>
      <c r="C20" s="349"/>
      <c r="D20" s="349"/>
      <c r="E20" s="349"/>
      <c r="F20" s="349"/>
      <c r="G20" s="349"/>
      <c r="H20" s="350"/>
    </row>
    <row r="21" spans="1:8" ht="42.9" customHeight="1" thickBot="1" x14ac:dyDescent="0.25">
      <c r="A21" s="348" t="s">
        <v>290</v>
      </c>
      <c r="B21" s="349"/>
      <c r="C21" s="349"/>
      <c r="D21" s="349"/>
      <c r="E21" s="349"/>
      <c r="F21" s="349"/>
      <c r="G21" s="349"/>
      <c r="H21" s="350"/>
    </row>
    <row r="22" spans="1:8" ht="42.9" customHeight="1" thickBot="1" x14ac:dyDescent="0.25">
      <c r="A22" s="348" t="s">
        <v>328</v>
      </c>
      <c r="B22" s="349"/>
      <c r="C22" s="349"/>
      <c r="D22" s="349"/>
      <c r="E22" s="349"/>
      <c r="F22" s="349"/>
      <c r="G22" s="349"/>
      <c r="H22" s="350"/>
    </row>
    <row r="23" spans="1:8" ht="15" customHeight="1" x14ac:dyDescent="0.2">
      <c r="A23" s="285"/>
      <c r="B23" s="285"/>
      <c r="C23" s="285"/>
      <c r="D23" s="285"/>
      <c r="E23" s="285"/>
      <c r="F23" s="285"/>
      <c r="G23" s="285"/>
      <c r="H23" s="285"/>
    </row>
    <row r="24" spans="1:8" ht="15" customHeight="1" x14ac:dyDescent="0.2">
      <c r="A24" s="366"/>
      <c r="B24" s="366"/>
      <c r="C24" s="366"/>
      <c r="D24" s="366"/>
      <c r="E24" s="366"/>
      <c r="F24" s="366"/>
      <c r="G24" s="366"/>
      <c r="H24" s="366"/>
    </row>
    <row r="25" spans="1:8" ht="15" customHeight="1" x14ac:dyDescent="0.2">
      <c r="A25" s="366"/>
      <c r="B25" s="366"/>
      <c r="C25" s="366"/>
      <c r="D25" s="366"/>
      <c r="E25" s="366"/>
      <c r="F25" s="366"/>
      <c r="G25" s="366"/>
      <c r="H25" s="366"/>
    </row>
    <row r="26" spans="1:8" ht="15" customHeight="1" x14ac:dyDescent="0.2">
      <c r="A26" s="366"/>
      <c r="B26" s="366"/>
      <c r="C26" s="366"/>
      <c r="D26" s="366"/>
      <c r="E26" s="366"/>
      <c r="F26" s="366"/>
      <c r="G26" s="366"/>
      <c r="H26" s="366"/>
    </row>
    <row r="27" spans="1:8" ht="15" customHeight="1" x14ac:dyDescent="0.2">
      <c r="A27" s="353"/>
      <c r="B27" s="353"/>
      <c r="C27" s="353"/>
      <c r="D27" s="353"/>
      <c r="E27" s="353"/>
      <c r="F27" s="353"/>
      <c r="G27" s="353"/>
      <c r="H27" s="353"/>
    </row>
    <row r="28" spans="1:8" ht="7.5" customHeight="1" x14ac:dyDescent="0.2">
      <c r="A28" s="19"/>
      <c r="B28" s="19"/>
      <c r="C28" s="19"/>
      <c r="D28" s="19"/>
      <c r="E28" s="19"/>
      <c r="F28" s="19"/>
      <c r="G28" s="19"/>
      <c r="H28" s="19"/>
    </row>
    <row r="29" spans="1:8" ht="15" customHeight="1" x14ac:dyDescent="0.2">
      <c r="A29" s="367"/>
      <c r="B29" s="367"/>
      <c r="C29" s="367"/>
      <c r="D29" s="367"/>
      <c r="E29" s="367"/>
      <c r="F29" s="367"/>
      <c r="G29" s="367"/>
      <c r="H29" s="367"/>
    </row>
    <row r="30" spans="1:8" ht="25.5" customHeight="1" x14ac:dyDescent="0.2">
      <c r="A30" s="367"/>
      <c r="B30" s="367"/>
      <c r="C30" s="367"/>
      <c r="D30" s="367"/>
      <c r="E30" s="367"/>
      <c r="F30" s="367"/>
      <c r="G30" s="367"/>
      <c r="H30" s="367"/>
    </row>
    <row r="31" spans="1:8" ht="22.5" customHeight="1" x14ac:dyDescent="0.2">
      <c r="A31" s="353"/>
      <c r="B31" s="353"/>
      <c r="C31" s="353"/>
      <c r="D31" s="353"/>
      <c r="E31" s="353"/>
      <c r="F31" s="353"/>
      <c r="G31" s="353"/>
      <c r="H31" s="353"/>
    </row>
    <row r="32" spans="1:8" x14ac:dyDescent="0.2">
      <c r="A32" s="17"/>
      <c r="B32" s="17"/>
      <c r="C32" s="17"/>
      <c r="D32" s="17"/>
      <c r="E32" s="17"/>
      <c r="F32" s="17"/>
      <c r="G32" s="17"/>
      <c r="H32" s="17"/>
    </row>
    <row r="33" spans="1:8" x14ac:dyDescent="0.2">
      <c r="A33" s="17"/>
      <c r="B33" s="17"/>
      <c r="C33" s="17"/>
      <c r="D33" s="17"/>
      <c r="E33" s="17"/>
      <c r="F33" s="17"/>
      <c r="G33" s="17"/>
      <c r="H33" s="17"/>
    </row>
    <row r="34" spans="1:8" x14ac:dyDescent="0.2">
      <c r="A34" s="17"/>
      <c r="B34" s="17"/>
      <c r="C34" s="17"/>
      <c r="D34" s="17"/>
      <c r="E34" s="17"/>
      <c r="F34" s="17"/>
      <c r="G34" s="17"/>
      <c r="H34" s="17"/>
    </row>
    <row r="35" spans="1:8" x14ac:dyDescent="0.2">
      <c r="A35" s="17"/>
      <c r="B35" s="17"/>
      <c r="C35" s="17"/>
      <c r="D35" s="17"/>
      <c r="E35" s="17"/>
      <c r="F35" s="17"/>
      <c r="G35" s="17"/>
      <c r="H35" s="17"/>
    </row>
    <row r="36" spans="1:8" x14ac:dyDescent="0.2">
      <c r="A36" s="17"/>
      <c r="B36" s="17"/>
      <c r="C36" s="17"/>
      <c r="D36" s="17"/>
      <c r="E36" s="17"/>
      <c r="F36" s="17"/>
      <c r="G36" s="17"/>
      <c r="H36" s="17"/>
    </row>
  </sheetData>
  <sheetProtection algorithmName="SHA-512" hashValue="1pnbdkkZ3tkzTZNqsKn45Rn4TC3ovFfC2vUBvG0nRz3HPGlyCCYtL8ww54SApb8VJKO1fArb7sP43xFIDBCH4w==" saltValue="ZLcKdxth2Gqz/1q4Qny7xQ==" spinCount="100000" sheet="1" objects="1" scenarios="1"/>
  <mergeCells count="16">
    <mergeCell ref="A22:H22"/>
    <mergeCell ref="H2:H3"/>
    <mergeCell ref="A2:G2"/>
    <mergeCell ref="A31:H31"/>
    <mergeCell ref="A19:H19"/>
    <mergeCell ref="A27:H27"/>
    <mergeCell ref="A13:H13"/>
    <mergeCell ref="A14:H14"/>
    <mergeCell ref="A15:H15"/>
    <mergeCell ref="A18:H18"/>
    <mergeCell ref="A24:H26"/>
    <mergeCell ref="A29:H30"/>
    <mergeCell ref="A16:H16"/>
    <mergeCell ref="A17:H17"/>
    <mergeCell ref="A20:H20"/>
    <mergeCell ref="A21:H21"/>
  </mergeCells>
  <conditionalFormatting sqref="C9:G9">
    <cfRule type="colorScale" priority="7">
      <colorScale>
        <cfvo type="num" val="0.5"/>
        <cfvo type="num" val="1"/>
        <color rgb="FFFF0000"/>
        <color rgb="FFFFFF00"/>
      </colorScale>
    </cfRule>
  </conditionalFormatting>
  <conditionalFormatting sqref="C4:G4">
    <cfRule type="colorScale" priority="37">
      <colorScale>
        <cfvo type="num" val="1"/>
        <cfvo type="max"/>
        <color rgb="FFFF0000"/>
        <color rgb="FFFFFF00"/>
      </colorScale>
    </cfRule>
    <cfRule type="cellIs" dxfId="9" priority="38" operator="lessThan">
      <formula>1</formula>
    </cfRule>
    <cfRule type="cellIs" dxfId="8" priority="39" operator="lessThan">
      <formula>0</formula>
    </cfRule>
  </conditionalFormatting>
  <conditionalFormatting sqref="C5:G5">
    <cfRule type="colorScale" priority="40">
      <colorScale>
        <cfvo type="num" val="0"/>
        <cfvo type="max"/>
        <color rgb="FFFF0000"/>
        <color rgb="FFFFFF00"/>
      </colorScale>
    </cfRule>
    <cfRule type="colorScale" priority="41">
      <colorScale>
        <cfvo type="min"/>
        <cfvo type="max"/>
        <color rgb="FFFCFCFF"/>
        <color rgb="FF63BE7B"/>
      </colorScale>
    </cfRule>
  </conditionalFormatting>
  <conditionalFormatting sqref="C11:G11">
    <cfRule type="colorScale" priority="42">
      <colorScale>
        <cfvo type="num" val="3"/>
        <cfvo type="max"/>
        <color rgb="FFFF0000"/>
        <color rgb="FFFFFF00"/>
      </colorScale>
    </cfRule>
    <cfRule type="colorScale" priority="43">
      <colorScale>
        <cfvo type="num" val="3"/>
        <cfvo type="max"/>
        <color rgb="FFFF7128"/>
        <color rgb="FFFFEF9C"/>
      </colorScale>
    </cfRule>
    <cfRule type="colorScale" priority="44">
      <colorScale>
        <cfvo type="min"/>
        <cfvo type="max"/>
        <color rgb="FFFF0000"/>
        <color rgb="FFFFFF00"/>
      </colorScale>
    </cfRule>
    <cfRule type="colorScale" priority="45">
      <colorScale>
        <cfvo type="min"/>
        <cfvo type="max"/>
        <color rgb="FFFF0000"/>
        <color rgb="FFFFFF00"/>
      </colorScale>
    </cfRule>
    <cfRule type="colorScale" priority="46">
      <colorScale>
        <cfvo type="num" val="3"/>
        <cfvo type="max"/>
        <color rgb="FFFF7128"/>
        <color rgb="FFFFEF9C"/>
      </colorScale>
    </cfRule>
    <cfRule type="colorScale" priority="47">
      <colorScale>
        <cfvo type="num" val="1"/>
        <cfvo type="max"/>
        <color rgb="FFFF7128"/>
        <color rgb="FFFFEF9C"/>
      </colorScale>
    </cfRule>
    <cfRule type="cellIs" dxfId="7" priority="48" operator="lessThan">
      <formula>1</formula>
    </cfRule>
    <cfRule type="cellIs" dxfId="6" priority="49" operator="lessThan">
      <formula>0</formula>
    </cfRule>
  </conditionalFormatting>
  <conditionalFormatting sqref="C10:G10">
    <cfRule type="colorScale" priority="50">
      <colorScale>
        <cfvo type="min"/>
        <cfvo type="num" val="5"/>
        <color rgb="FFFFFF00"/>
        <color rgb="FFFF0000"/>
      </colorScale>
    </cfRule>
    <cfRule type="colorScale" priority="51">
      <colorScale>
        <cfvo type="min"/>
        <cfvo type="max"/>
        <color rgb="FFFFFF00"/>
        <color rgb="FFFF0000"/>
      </colorScale>
    </cfRule>
    <cfRule type="colorScale" priority="52">
      <colorScale>
        <cfvo type="num" val="0"/>
        <cfvo type="max"/>
        <color rgb="FFFF7128"/>
        <color rgb="FFFFEF9C"/>
      </colorScale>
    </cfRule>
    <cfRule type="colorScale" priority="53">
      <colorScale>
        <cfvo type="min"/>
        <cfvo type="num" val="4"/>
        <color rgb="FFFF7128"/>
        <color rgb="FFFFEF9C"/>
      </colorScale>
    </cfRule>
  </conditionalFormatting>
  <conditionalFormatting sqref="C6:G6">
    <cfRule type="colorScale" priority="54">
      <colorScale>
        <cfvo type="num" val="0"/>
        <cfvo type="max"/>
        <color rgb="FFFF0000"/>
        <color rgb="FFFFFF00"/>
      </colorScale>
    </cfRule>
    <cfRule type="colorScale" priority="55">
      <colorScale>
        <cfvo type="min"/>
        <cfvo type="max"/>
        <color rgb="FFFCFCFF"/>
        <color rgb="FF63BE7B"/>
      </colorScale>
    </cfRule>
  </conditionalFormatting>
  <conditionalFormatting sqref="C7:G7">
    <cfRule type="colorScale" priority="56">
      <colorScale>
        <cfvo type="num" val="0"/>
        <cfvo type="max"/>
        <color rgb="FFFF0000"/>
        <color rgb="FFFFFF00"/>
      </colorScale>
    </cfRule>
    <cfRule type="colorScale" priority="57">
      <colorScale>
        <cfvo type="min"/>
        <cfvo type="max"/>
        <color rgb="FFFCFCFF"/>
        <color rgb="FF63BE7B"/>
      </colorScale>
    </cfRule>
  </conditionalFormatting>
  <conditionalFormatting sqref="C8:G8">
    <cfRule type="colorScale" priority="58">
      <colorScale>
        <cfvo type="num" val="0"/>
        <cfvo type="max"/>
        <color rgb="FFFF0000"/>
        <color rgb="FFFFFF00"/>
      </colorScale>
    </cfRule>
    <cfRule type="colorScale" priority="59">
      <colorScale>
        <cfvo type="min"/>
        <cfvo type="max"/>
        <color rgb="FFFCFCFF"/>
        <color rgb="FF63BE7B"/>
      </colorScale>
    </cfRule>
  </conditionalFormatting>
  <printOptions horizontalCentered="1"/>
  <pageMargins left="0.23622047244094491" right="0.23622047244094491" top="0.74803149606299213" bottom="0.74803149606299213" header="0.31496062992125984" footer="0.31496062992125984"/>
  <pageSetup paperSize="9"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pane xSplit="1" ySplit="3" topLeftCell="B9" activePane="bottomRight" state="frozen"/>
      <selection pane="topRight" activeCell="B1" sqref="B1"/>
      <selection pane="bottomLeft" activeCell="A4" sqref="A4"/>
      <selection pane="bottomRight" activeCell="A17" sqref="A17"/>
    </sheetView>
  </sheetViews>
  <sheetFormatPr defaultColWidth="9.08984375" defaultRowHeight="10" x14ac:dyDescent="0.2"/>
  <cols>
    <col min="1" max="1" width="29" style="10" customWidth="1"/>
    <col min="2" max="6" width="10.90625" style="10" customWidth="1"/>
    <col min="7" max="11" width="16.6328125" style="10" customWidth="1"/>
    <col min="12" max="16384" width="9.08984375" style="10"/>
  </cols>
  <sheetData>
    <row r="1" spans="1:6" ht="50.15" customHeight="1" thickBot="1" x14ac:dyDescent="0.25"/>
    <row r="2" spans="1:6" ht="15.9" customHeight="1" thickTop="1" thickBot="1" x14ac:dyDescent="0.35">
      <c r="A2" s="311" t="s">
        <v>174</v>
      </c>
      <c r="B2" s="312"/>
      <c r="C2" s="312"/>
      <c r="D2" s="312"/>
      <c r="E2" s="312"/>
      <c r="F2" s="313"/>
    </row>
    <row r="3" spans="1:6" ht="11" thickTop="1" x14ac:dyDescent="0.2">
      <c r="A3" s="130" t="s">
        <v>22</v>
      </c>
      <c r="B3" s="96" t="s">
        <v>16</v>
      </c>
      <c r="C3" s="96" t="s">
        <v>17</v>
      </c>
      <c r="D3" s="96" t="s">
        <v>18</v>
      </c>
      <c r="E3" s="96" t="s">
        <v>19</v>
      </c>
      <c r="F3" s="262" t="s">
        <v>20</v>
      </c>
    </row>
    <row r="4" spans="1:6" ht="10.5" thickBot="1" x14ac:dyDescent="0.25">
      <c r="A4" s="92" t="s">
        <v>26</v>
      </c>
      <c r="B4" s="40">
        <f>'Račun dohotka'!B4</f>
        <v>0</v>
      </c>
      <c r="C4" s="40">
        <f>'Račun dohotka'!C4</f>
        <v>0</v>
      </c>
      <c r="D4" s="40">
        <f>'Račun dohotka'!D4</f>
        <v>0</v>
      </c>
      <c r="E4" s="40">
        <f>'Račun dohotka'!E4</f>
        <v>0</v>
      </c>
      <c r="F4" s="40">
        <f>'Račun dohotka'!F4</f>
        <v>0</v>
      </c>
    </row>
    <row r="5" spans="1:6" ht="11" thickTop="1" thickBot="1" x14ac:dyDescent="0.25">
      <c r="A5" s="94" t="s">
        <v>63</v>
      </c>
      <c r="B5" s="99">
        <f>'Rashodi poslovanja'!B37+'Rashodi poslovanja'!B38+'Rashodi poslovanja'!B40+'Rashodi poslovanja'!B48+'Rashodi poslovanja'!B53</f>
        <v>0</v>
      </c>
      <c r="C5" s="99">
        <f>'Rashodi poslovanja'!C37+'Rashodi poslovanja'!C38+'Rashodi poslovanja'!C40+'Rashodi poslovanja'!C48+'Rashodi poslovanja'!C53</f>
        <v>0</v>
      </c>
      <c r="D5" s="99">
        <f>'Rashodi poslovanja'!D37+'Rashodi poslovanja'!D38+'Rashodi poslovanja'!D40+'Rashodi poslovanja'!D48+'Rashodi poslovanja'!D53</f>
        <v>0</v>
      </c>
      <c r="E5" s="99">
        <f>'Rashodi poslovanja'!E37+'Rashodi poslovanja'!E38+'Rashodi poslovanja'!E40+'Rashodi poslovanja'!E48+'Rashodi poslovanja'!E53</f>
        <v>0</v>
      </c>
      <c r="F5" s="99">
        <f>'Rashodi poslovanja'!F37+'Rashodi poslovanja'!F38+'Rashodi poslovanja'!F40+'Rashodi poslovanja'!F48+'Rashodi poslovanja'!F53</f>
        <v>0</v>
      </c>
    </row>
    <row r="6" spans="1:6" ht="11" thickTop="1" thickBot="1" x14ac:dyDescent="0.25">
      <c r="A6" s="94" t="s">
        <v>64</v>
      </c>
      <c r="B6" s="99">
        <f>Zaposlenici!B47+Amortizacija!E22+'Račun dohotka'!B10+'Rashodi poslovanja'!B63-'Točka pokrića'!B5</f>
        <v>0</v>
      </c>
      <c r="C6" s="99">
        <f>Zaposlenici!C47+Amortizacija!F22+'Račun dohotka'!C10+'Rashodi poslovanja'!C63-'Točka pokrića'!C5</f>
        <v>0</v>
      </c>
      <c r="D6" s="99">
        <f>Zaposlenici!D47+Amortizacija!G22+'Račun dohotka'!D10+'Rashodi poslovanja'!D63-'Točka pokrića'!D5</f>
        <v>0</v>
      </c>
      <c r="E6" s="99">
        <f>Zaposlenici!E47+Amortizacija!H22+'Račun dohotka'!E10+'Rashodi poslovanja'!E63-'Točka pokrića'!E5</f>
        <v>0</v>
      </c>
      <c r="F6" s="99">
        <f>Zaposlenici!F47+Amortizacija!I22+'Račun dohotka'!F10+'Rashodi poslovanja'!F63-'Točka pokrića'!F5</f>
        <v>0</v>
      </c>
    </row>
    <row r="7" spans="1:6" ht="11.5" thickTop="1" thickBot="1" x14ac:dyDescent="0.3">
      <c r="A7" s="100" t="s">
        <v>65</v>
      </c>
      <c r="B7" s="43" t="e">
        <f>B6*100/(B4-B5)</f>
        <v>#DIV/0!</v>
      </c>
      <c r="C7" s="43" t="e">
        <f t="shared" ref="C7:F7" si="0">C6*100/(C4-C5)</f>
        <v>#DIV/0!</v>
      </c>
      <c r="D7" s="43" t="e">
        <f t="shared" si="0"/>
        <v>#DIV/0!</v>
      </c>
      <c r="E7" s="43" t="e">
        <f t="shared" si="0"/>
        <v>#DIV/0!</v>
      </c>
      <c r="F7" s="43" t="e">
        <f t="shared" si="0"/>
        <v>#DIV/0!</v>
      </c>
    </row>
    <row r="8" spans="1:6" ht="11" thickTop="1" thickBot="1" x14ac:dyDescent="0.25">
      <c r="A8" s="87"/>
      <c r="B8" s="87"/>
      <c r="C8" s="87"/>
      <c r="D8" s="87"/>
      <c r="E8" s="87"/>
      <c r="F8" s="87"/>
    </row>
    <row r="9" spans="1:6" ht="11" thickBot="1" x14ac:dyDescent="0.25">
      <c r="A9" s="376" t="s">
        <v>173</v>
      </c>
      <c r="B9" s="377"/>
      <c r="C9" s="377"/>
      <c r="D9" s="377"/>
      <c r="E9" s="377"/>
      <c r="F9" s="378"/>
    </row>
    <row r="10" spans="1:6" ht="10.5" thickBot="1" x14ac:dyDescent="0.25">
      <c r="A10" s="373" t="s">
        <v>129</v>
      </c>
      <c r="B10" s="374"/>
      <c r="C10" s="374"/>
      <c r="D10" s="374"/>
      <c r="E10" s="374"/>
      <c r="F10" s="375"/>
    </row>
    <row r="11" spans="1:6" ht="31.5" customHeight="1" thickBot="1" x14ac:dyDescent="0.25">
      <c r="A11" s="368" t="s">
        <v>130</v>
      </c>
      <c r="B11" s="369"/>
      <c r="C11" s="369"/>
      <c r="D11" s="369"/>
      <c r="E11" s="369"/>
      <c r="F11" s="370"/>
    </row>
    <row r="12" spans="1:6" ht="37.5" customHeight="1" thickBot="1" x14ac:dyDescent="0.25">
      <c r="A12" s="368" t="s">
        <v>291</v>
      </c>
      <c r="B12" s="369"/>
      <c r="C12" s="369"/>
      <c r="D12" s="369"/>
      <c r="E12" s="369"/>
      <c r="F12" s="370"/>
    </row>
    <row r="13" spans="1:6" ht="42" customHeight="1" thickBot="1" x14ac:dyDescent="0.25">
      <c r="A13" s="368" t="s">
        <v>190</v>
      </c>
      <c r="B13" s="369"/>
      <c r="C13" s="369"/>
      <c r="D13" s="369"/>
      <c r="E13" s="369"/>
      <c r="F13" s="370"/>
    </row>
    <row r="14" spans="1:6" ht="32.25" customHeight="1" thickBot="1" x14ac:dyDescent="0.25">
      <c r="A14" s="368" t="s">
        <v>175</v>
      </c>
      <c r="B14" s="369"/>
      <c r="C14" s="369"/>
      <c r="D14" s="369"/>
      <c r="E14" s="369"/>
      <c r="F14" s="370"/>
    </row>
    <row r="15" spans="1:6" ht="15" customHeight="1" x14ac:dyDescent="0.2">
      <c r="A15" s="318" t="s">
        <v>132</v>
      </c>
      <c r="B15" s="318"/>
      <c r="C15" s="318"/>
      <c r="D15" s="318"/>
      <c r="E15" s="318"/>
      <c r="F15" s="318"/>
    </row>
    <row r="16" spans="1:6" ht="15" customHeight="1" x14ac:dyDescent="0.2">
      <c r="A16" s="318"/>
      <c r="B16" s="318"/>
      <c r="C16" s="318"/>
      <c r="D16" s="318"/>
      <c r="E16" s="318"/>
      <c r="F16" s="318"/>
    </row>
    <row r="17" spans="1:6" ht="15" customHeight="1" x14ac:dyDescent="0.2">
      <c r="A17" s="128"/>
      <c r="B17" s="128"/>
      <c r="C17" s="128"/>
      <c r="D17" s="128"/>
      <c r="E17" s="128"/>
      <c r="F17" s="128"/>
    </row>
    <row r="18" spans="1:6" ht="15" customHeight="1" x14ac:dyDescent="0.2">
      <c r="A18" s="372"/>
      <c r="B18" s="372"/>
      <c r="C18" s="372"/>
      <c r="D18" s="372"/>
      <c r="E18" s="372"/>
      <c r="F18" s="372"/>
    </row>
    <row r="19" spans="1:6" ht="15" customHeight="1" x14ac:dyDescent="0.2">
      <c r="A19" s="372"/>
      <c r="B19" s="372"/>
      <c r="C19" s="372"/>
      <c r="D19" s="372"/>
      <c r="E19" s="372"/>
      <c r="F19" s="372"/>
    </row>
    <row r="20" spans="1:6" ht="15" customHeight="1" x14ac:dyDescent="0.2">
      <c r="A20" s="18"/>
      <c r="B20" s="18"/>
      <c r="C20" s="18"/>
      <c r="D20" s="18"/>
      <c r="E20" s="18"/>
      <c r="F20" s="18"/>
    </row>
    <row r="21" spans="1:6" ht="15" customHeight="1" x14ac:dyDescent="0.2">
      <c r="A21" s="371"/>
      <c r="B21" s="371"/>
      <c r="C21" s="371"/>
      <c r="D21" s="371"/>
      <c r="E21" s="371"/>
      <c r="F21" s="371"/>
    </row>
    <row r="22" spans="1:6" ht="15" customHeight="1" x14ac:dyDescent="0.2">
      <c r="A22" s="371"/>
      <c r="B22" s="371"/>
      <c r="C22" s="371"/>
      <c r="D22" s="371"/>
      <c r="E22" s="371"/>
      <c r="F22" s="371"/>
    </row>
    <row r="23" spans="1:6" x14ac:dyDescent="0.2">
      <c r="A23" s="17"/>
      <c r="B23" s="17"/>
      <c r="C23" s="17"/>
      <c r="D23" s="17"/>
      <c r="E23" s="17"/>
      <c r="F23" s="17"/>
    </row>
    <row r="24" spans="1:6" x14ac:dyDescent="0.2">
      <c r="A24" s="17"/>
      <c r="B24" s="17"/>
      <c r="C24" s="17"/>
      <c r="D24" s="17"/>
      <c r="E24" s="17"/>
      <c r="F24" s="17"/>
    </row>
    <row r="25" spans="1:6" x14ac:dyDescent="0.2">
      <c r="A25" s="17"/>
      <c r="B25" s="17"/>
      <c r="C25" s="17"/>
      <c r="D25" s="17"/>
      <c r="E25" s="17"/>
      <c r="F25" s="17"/>
    </row>
    <row r="26" spans="1:6" x14ac:dyDescent="0.2">
      <c r="A26" s="17"/>
      <c r="B26" s="17"/>
      <c r="C26" s="17"/>
      <c r="D26" s="17"/>
      <c r="E26" s="17"/>
      <c r="F26" s="17"/>
    </row>
  </sheetData>
  <sheetProtection algorithmName="SHA-512" hashValue="WG2QG+kavH0X/w/dSU1qqf6W8nYtoHGjAxm1f3lhGCd5E9YHM/Q7BoT9Wqy3SpqVGaA1TsTezo48D+edd2xlJQ==" saltValue="OxzuGJK6BfXxTHmxsywzTw==" spinCount="100000" sheet="1" objects="1" scenarios="1"/>
  <mergeCells count="10">
    <mergeCell ref="A2:F2"/>
    <mergeCell ref="A21:F22"/>
    <mergeCell ref="A18:F19"/>
    <mergeCell ref="A10:F10"/>
    <mergeCell ref="A9:F9"/>
    <mergeCell ref="A15:F16"/>
    <mergeCell ref="A11:F11"/>
    <mergeCell ref="A12:F12"/>
    <mergeCell ref="A13:F13"/>
    <mergeCell ref="A14:F14"/>
  </mergeCells>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Normal="100" workbookViewId="0">
      <pane xSplit="1" ySplit="3" topLeftCell="B4" activePane="bottomRight" state="frozen"/>
      <selection pane="topRight" activeCell="B1" sqref="B1"/>
      <selection pane="bottomLeft" activeCell="A4" sqref="A4"/>
      <selection pane="bottomRight" activeCell="D1" sqref="D1"/>
    </sheetView>
  </sheetViews>
  <sheetFormatPr defaultColWidth="9.08984375" defaultRowHeight="10" x14ac:dyDescent="0.2"/>
  <cols>
    <col min="1" max="1" width="34.36328125" style="10" customWidth="1"/>
    <col min="2" max="6" width="13.08984375" style="10" customWidth="1"/>
    <col min="7" max="11" width="16.54296875" style="10" customWidth="1"/>
    <col min="12" max="16384" width="9.08984375" style="10"/>
  </cols>
  <sheetData>
    <row r="1" spans="1:6" ht="50.15" customHeight="1" thickBot="1" x14ac:dyDescent="0.25"/>
    <row r="2" spans="1:6" ht="15.9" customHeight="1" thickTop="1" thickBot="1" x14ac:dyDescent="0.35">
      <c r="A2" s="311" t="s">
        <v>182</v>
      </c>
      <c r="B2" s="312"/>
      <c r="C2" s="312"/>
      <c r="D2" s="312"/>
      <c r="E2" s="312"/>
      <c r="F2" s="313"/>
    </row>
    <row r="3" spans="1:6" ht="11" thickTop="1" x14ac:dyDescent="0.2">
      <c r="A3" s="130" t="s">
        <v>75</v>
      </c>
      <c r="B3" s="96" t="s">
        <v>16</v>
      </c>
      <c r="C3" s="96" t="s">
        <v>17</v>
      </c>
      <c r="D3" s="96" t="s">
        <v>18</v>
      </c>
      <c r="E3" s="96" t="s">
        <v>19</v>
      </c>
      <c r="F3" s="262" t="s">
        <v>20</v>
      </c>
    </row>
    <row r="4" spans="1:6" ht="10.5" thickBot="1" x14ac:dyDescent="0.25">
      <c r="A4" s="228" t="s">
        <v>329</v>
      </c>
      <c r="B4" s="229">
        <f>'Račun dohotka'!B12</f>
        <v>0</v>
      </c>
      <c r="C4" s="229">
        <f>'Račun dohotka'!C12</f>
        <v>0</v>
      </c>
      <c r="D4" s="229">
        <f>'Račun dohotka'!D12</f>
        <v>0</v>
      </c>
      <c r="E4" s="229">
        <f>'Račun dohotka'!E12</f>
        <v>0</v>
      </c>
      <c r="F4" s="229">
        <f>'Račun dohotka'!F12</f>
        <v>0</v>
      </c>
    </row>
    <row r="5" spans="1:6" ht="11" thickTop="1" thickBot="1" x14ac:dyDescent="0.25">
      <c r="A5" s="230" t="s">
        <v>69</v>
      </c>
      <c r="B5" s="231">
        <f>'Prihodi od prodaje'!B50/1.05-'Rashodi poslovanja'!B73</f>
        <v>0</v>
      </c>
      <c r="C5" s="231">
        <f>'Prihodi od prodaje'!C50/1.05-'Rashodi poslovanja'!C73</f>
        <v>0</v>
      </c>
      <c r="D5" s="231">
        <f>'Prihodi od prodaje'!D50/1.05-'Rashodi poslovanja'!D73</f>
        <v>0</v>
      </c>
      <c r="E5" s="231">
        <f>'Prihodi od prodaje'!E50/1.05-'Rashodi poslovanja'!E73</f>
        <v>0</v>
      </c>
      <c r="F5" s="231">
        <f>'Prihodi od prodaje'!F50/1.05-'Rashodi poslovanja'!F73</f>
        <v>0</v>
      </c>
    </row>
    <row r="6" spans="1:6" ht="11" thickTop="1" thickBot="1" x14ac:dyDescent="0.25">
      <c r="A6" s="94" t="s">
        <v>70</v>
      </c>
      <c r="B6" s="99">
        <f>'Prihodi od prodaje'!B50-'Rashodi poslovanja'!B73*1.05</f>
        <v>0</v>
      </c>
      <c r="C6" s="99">
        <f>'Prihodi od prodaje'!C50-'Rashodi poslovanja'!C73*1.05</f>
        <v>0</v>
      </c>
      <c r="D6" s="99">
        <f>'Prihodi od prodaje'!D50-'Rashodi poslovanja'!D73*1.05</f>
        <v>0</v>
      </c>
      <c r="E6" s="99">
        <f>'Prihodi od prodaje'!E50-'Rashodi poslovanja'!E73*1.05</f>
        <v>0</v>
      </c>
      <c r="F6" s="99">
        <f>'Prihodi od prodaje'!F50-'Rashodi poslovanja'!F73*1.05</f>
        <v>0</v>
      </c>
    </row>
    <row r="7" spans="1:6" ht="11" thickTop="1" thickBot="1" x14ac:dyDescent="0.25">
      <c r="A7" s="232" t="s">
        <v>71</v>
      </c>
      <c r="B7" s="233">
        <f>'Prihodi od prodaje'!B50/1.05-'Rashodi poslovanja'!B73*1.05</f>
        <v>0</v>
      </c>
      <c r="C7" s="233">
        <f>'Prihodi od prodaje'!C50/1.05-'Rashodi poslovanja'!C73*1.05</f>
        <v>0</v>
      </c>
      <c r="D7" s="233">
        <f>'Prihodi od prodaje'!D50/1.05-'Rashodi poslovanja'!D73*1.05</f>
        <v>0</v>
      </c>
      <c r="E7" s="233">
        <f>'Prihodi od prodaje'!E50/1.05-'Rashodi poslovanja'!E73*1.05</f>
        <v>0</v>
      </c>
      <c r="F7" s="233">
        <f>'Prihodi od prodaje'!F50/1.05-'Rashodi poslovanja'!F73*1.05</f>
        <v>0</v>
      </c>
    </row>
    <row r="8" spans="1:6" ht="11" thickTop="1" thickBot="1" x14ac:dyDescent="0.25">
      <c r="A8" s="230" t="s">
        <v>66</v>
      </c>
      <c r="B8" s="231">
        <f>'Prihodi od prodaje'!B50/1.1-'Rashodi poslovanja'!B73</f>
        <v>0</v>
      </c>
      <c r="C8" s="231">
        <f>'Prihodi od prodaje'!C50/1.1-'Rashodi poslovanja'!C73</f>
        <v>0</v>
      </c>
      <c r="D8" s="231">
        <f>'Prihodi od prodaje'!D50/1.1-'Rashodi poslovanja'!D73</f>
        <v>0</v>
      </c>
      <c r="E8" s="231">
        <f>'Prihodi od prodaje'!E50/1.1-'Rashodi poslovanja'!E73</f>
        <v>0</v>
      </c>
      <c r="F8" s="231">
        <f>'Prihodi od prodaje'!F50/1.1-'Rashodi poslovanja'!F73</f>
        <v>0</v>
      </c>
    </row>
    <row r="9" spans="1:6" ht="11" thickTop="1" thickBot="1" x14ac:dyDescent="0.25">
      <c r="A9" s="94" t="s">
        <v>67</v>
      </c>
      <c r="B9" s="99">
        <f>'Prihodi od prodaje'!B50-'Rashodi poslovanja'!B73*1.1</f>
        <v>0</v>
      </c>
      <c r="C9" s="99">
        <f>'Prihodi od prodaje'!C50-'Rashodi poslovanja'!C73*1.1</f>
        <v>0</v>
      </c>
      <c r="D9" s="99">
        <f>'Prihodi od prodaje'!D50-'Rashodi poslovanja'!D73*1.1</f>
        <v>0</v>
      </c>
      <c r="E9" s="99">
        <f>'Prihodi od prodaje'!E50-'Rashodi poslovanja'!E73*1.1</f>
        <v>0</v>
      </c>
      <c r="F9" s="99">
        <f>'Prihodi od prodaje'!F50-'Rashodi poslovanja'!F73*1.1</f>
        <v>0</v>
      </c>
    </row>
    <row r="10" spans="1:6" ht="11" thickTop="1" thickBot="1" x14ac:dyDescent="0.25">
      <c r="A10" s="232" t="s">
        <v>68</v>
      </c>
      <c r="B10" s="233">
        <f>'Prihodi od prodaje'!B50/1.1-'Rashodi poslovanja'!B73*1.1</f>
        <v>0</v>
      </c>
      <c r="C10" s="233">
        <f>'Prihodi od prodaje'!C50/1.1-'Rashodi poslovanja'!C73*1.1</f>
        <v>0</v>
      </c>
      <c r="D10" s="233">
        <f>'Prihodi od prodaje'!D50/1.1-'Rashodi poslovanja'!D73*1.1</f>
        <v>0</v>
      </c>
      <c r="E10" s="233">
        <f>'Prihodi od prodaje'!E50/1.1-'Rashodi poslovanja'!E73*1.1</f>
        <v>0</v>
      </c>
      <c r="F10" s="233">
        <f>'Prihodi od prodaje'!F50/1.1-'Rashodi poslovanja'!F73*1.1</f>
        <v>0</v>
      </c>
    </row>
    <row r="11" spans="1:6" ht="11" thickTop="1" thickBot="1" x14ac:dyDescent="0.25">
      <c r="A11" s="230" t="s">
        <v>72</v>
      </c>
      <c r="B11" s="231">
        <f>'Prihodi od prodaje'!B50/1.15-'Rashodi poslovanja'!B73</f>
        <v>0</v>
      </c>
      <c r="C11" s="231">
        <f>'Prihodi od prodaje'!C50/1.15-'Rashodi poslovanja'!C73</f>
        <v>0</v>
      </c>
      <c r="D11" s="231">
        <f>'Prihodi od prodaje'!D50/1.15-'Rashodi poslovanja'!D73</f>
        <v>0</v>
      </c>
      <c r="E11" s="231">
        <f>'Prihodi od prodaje'!E50/1.15-'Rashodi poslovanja'!E73</f>
        <v>0</v>
      </c>
      <c r="F11" s="231">
        <f>'Prihodi od prodaje'!F50/1.15-'Rashodi poslovanja'!F73</f>
        <v>0</v>
      </c>
    </row>
    <row r="12" spans="1:6" ht="11" thickTop="1" thickBot="1" x14ac:dyDescent="0.25">
      <c r="A12" s="94" t="s">
        <v>73</v>
      </c>
      <c r="B12" s="99">
        <f>'Prihodi od prodaje'!B50-'Rashodi poslovanja'!B73*1.15</f>
        <v>0</v>
      </c>
      <c r="C12" s="99">
        <f>'Prihodi od prodaje'!C50-'Rashodi poslovanja'!C73*1.15</f>
        <v>0</v>
      </c>
      <c r="D12" s="99">
        <f>'Prihodi od prodaje'!D50-'Rashodi poslovanja'!D73*1.15</f>
        <v>0</v>
      </c>
      <c r="E12" s="99">
        <f>'Prihodi od prodaje'!E50-'Rashodi poslovanja'!E73*1.15</f>
        <v>0</v>
      </c>
      <c r="F12" s="99">
        <f>'Prihodi od prodaje'!F50-'Rashodi poslovanja'!F73*1.15</f>
        <v>0</v>
      </c>
    </row>
    <row r="13" spans="1:6" ht="11" thickTop="1" thickBot="1" x14ac:dyDescent="0.25">
      <c r="A13" s="94" t="s">
        <v>74</v>
      </c>
      <c r="B13" s="99">
        <f>'Prihodi od prodaje'!B50/1.15-'Rashodi poslovanja'!B73*1.15</f>
        <v>0</v>
      </c>
      <c r="C13" s="99">
        <f>'Prihodi od prodaje'!C50/1.15-'Rashodi poslovanja'!C73*1.15</f>
        <v>0</v>
      </c>
      <c r="D13" s="99">
        <f>'Prihodi od prodaje'!D50/1.15-'Rashodi poslovanja'!D73*1.15</f>
        <v>0</v>
      </c>
      <c r="E13" s="99">
        <f>'Prihodi od prodaje'!E50/1.15-'Rashodi poslovanja'!E73*1.15</f>
        <v>0</v>
      </c>
      <c r="F13" s="99">
        <f>'Prihodi od prodaje'!F50/1.15-'Rashodi poslovanja'!F73*1.15</f>
        <v>0</v>
      </c>
    </row>
    <row r="14" spans="1:6" ht="10.5" thickTop="1" x14ac:dyDescent="0.2">
      <c r="A14" s="87"/>
      <c r="B14" s="87"/>
      <c r="C14" s="87"/>
      <c r="D14" s="87"/>
      <c r="E14" s="87"/>
      <c r="F14" s="87"/>
    </row>
    <row r="15" spans="1:6" ht="10.5" x14ac:dyDescent="0.2">
      <c r="A15" s="379" t="s">
        <v>156</v>
      </c>
      <c r="B15" s="379"/>
      <c r="C15" s="379"/>
      <c r="D15" s="379"/>
      <c r="E15" s="379"/>
      <c r="F15" s="379"/>
    </row>
    <row r="16" spans="1:6" x14ac:dyDescent="0.2">
      <c r="A16" s="318" t="s">
        <v>176</v>
      </c>
      <c r="B16" s="318"/>
      <c r="C16" s="318"/>
      <c r="D16" s="318"/>
      <c r="E16" s="318"/>
      <c r="F16" s="318"/>
    </row>
    <row r="17" spans="1:6" x14ac:dyDescent="0.2">
      <c r="A17" s="318"/>
      <c r="B17" s="318"/>
      <c r="C17" s="318"/>
      <c r="D17" s="318"/>
      <c r="E17" s="318"/>
      <c r="F17" s="318"/>
    </row>
    <row r="18" spans="1:6" x14ac:dyDescent="0.2">
      <c r="A18" s="87"/>
      <c r="B18" s="87"/>
      <c r="C18" s="87"/>
      <c r="D18" s="87"/>
      <c r="E18" s="87"/>
      <c r="F18" s="87"/>
    </row>
    <row r="19" spans="1:6" x14ac:dyDescent="0.2">
      <c r="A19" s="87"/>
      <c r="B19" s="87"/>
      <c r="C19" s="87"/>
      <c r="D19" s="87"/>
      <c r="E19" s="87"/>
      <c r="F19" s="87"/>
    </row>
    <row r="20" spans="1:6" x14ac:dyDescent="0.2">
      <c r="A20" s="87"/>
      <c r="B20" s="87"/>
      <c r="C20" s="87"/>
      <c r="D20" s="87"/>
      <c r="E20" s="87"/>
      <c r="F20" s="87"/>
    </row>
    <row r="21" spans="1:6" x14ac:dyDescent="0.2">
      <c r="A21" s="17"/>
      <c r="B21" s="17"/>
      <c r="C21" s="17"/>
      <c r="D21" s="17"/>
      <c r="E21" s="17"/>
      <c r="F21" s="17"/>
    </row>
    <row r="22" spans="1:6" x14ac:dyDescent="0.2">
      <c r="A22" s="17"/>
      <c r="B22" s="17"/>
      <c r="C22" s="17"/>
      <c r="D22" s="17"/>
      <c r="E22" s="17"/>
      <c r="F22" s="17"/>
    </row>
  </sheetData>
  <sheetProtection algorithmName="SHA-512" hashValue="1Ay3/HjD0Yn/HVnQ1z0CycdA8NcfTVfDIA2ynL2jJ0usjS1xRaPCSCovvgGjkkMrjQXDt54Amqb6r27h0VAzpw==" saltValue="iVTPlSi5PqjSgdw4+BeMCw==" spinCount="100000" sheet="1" objects="1" scenarios="1"/>
  <mergeCells count="3">
    <mergeCell ref="A15:F15"/>
    <mergeCell ref="A16:F17"/>
    <mergeCell ref="A2:F2"/>
  </mergeCells>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pane xSplit="1" ySplit="2" topLeftCell="B7" activePane="bottomRight" state="frozen"/>
      <selection pane="topRight" activeCell="B1" sqref="B1"/>
      <selection pane="bottomLeft" activeCell="A3" sqref="A3"/>
      <selection pane="bottomRight" activeCell="M30" sqref="M30"/>
    </sheetView>
  </sheetViews>
  <sheetFormatPr defaultColWidth="9.08984375" defaultRowHeight="10" x14ac:dyDescent="0.2"/>
  <cols>
    <col min="1" max="1" width="37.453125" style="10" bestFit="1" customWidth="1"/>
    <col min="2" max="2" width="17.453125" style="10" customWidth="1"/>
    <col min="3" max="3" width="15.90625" style="10" customWidth="1"/>
    <col min="4" max="16384" width="9.08984375" style="10"/>
  </cols>
  <sheetData>
    <row r="1" spans="1:5" ht="50.15" customHeight="1" thickBot="1" x14ac:dyDescent="0.25"/>
    <row r="2" spans="1:5" ht="15.9" customHeight="1" thickTop="1" thickBot="1" x14ac:dyDescent="0.35">
      <c r="A2" s="384" t="s">
        <v>183</v>
      </c>
      <c r="B2" s="385"/>
      <c r="C2" s="386"/>
    </row>
    <row r="3" spans="1:5" ht="11.5" thickTop="1" thickBot="1" x14ac:dyDescent="0.3">
      <c r="A3" s="216" t="s">
        <v>184</v>
      </c>
      <c r="B3" s="387"/>
      <c r="C3" s="388"/>
    </row>
    <row r="4" spans="1:5" ht="11.5" thickTop="1" thickBot="1" x14ac:dyDescent="0.3">
      <c r="A4" s="116" t="s">
        <v>185</v>
      </c>
      <c r="B4" s="387"/>
      <c r="C4" s="388"/>
    </row>
    <row r="5" spans="1:5" ht="11.5" thickTop="1" thickBot="1" x14ac:dyDescent="0.3">
      <c r="A5" s="116" t="s">
        <v>186</v>
      </c>
      <c r="B5" s="387"/>
      <c r="C5" s="388"/>
    </row>
    <row r="6" spans="1:5" ht="11.5" thickTop="1" thickBot="1" x14ac:dyDescent="0.3">
      <c r="A6" s="116" t="s">
        <v>188</v>
      </c>
      <c r="B6" s="387"/>
      <c r="C6" s="388"/>
    </row>
    <row r="7" spans="1:5" ht="11.5" thickTop="1" thickBot="1" x14ac:dyDescent="0.3">
      <c r="A7" s="116" t="s">
        <v>177</v>
      </c>
      <c r="B7" s="389"/>
      <c r="C7" s="390"/>
    </row>
    <row r="8" spans="1:5" ht="11.5" thickTop="1" thickBot="1" x14ac:dyDescent="0.3">
      <c r="A8" s="100" t="s">
        <v>187</v>
      </c>
      <c r="B8" s="380">
        <f>'Izvori financiranja'!B16</f>
        <v>0</v>
      </c>
      <c r="C8" s="381"/>
      <c r="E8" s="10" t="s">
        <v>132</v>
      </c>
    </row>
    <row r="9" spans="1:5" ht="11" thickTop="1" thickBot="1" x14ac:dyDescent="0.25">
      <c r="A9" s="94" t="s">
        <v>97</v>
      </c>
      <c r="B9" s="380">
        <f>'Izvori financiranja'!B14</f>
        <v>0</v>
      </c>
      <c r="C9" s="381"/>
    </row>
    <row r="10" spans="1:5" ht="11" thickTop="1" thickBot="1" x14ac:dyDescent="0.25">
      <c r="A10" s="234" t="s">
        <v>58</v>
      </c>
      <c r="B10" s="380">
        <f>'Izvori financiranja'!B15</f>
        <v>0</v>
      </c>
      <c r="C10" s="381"/>
    </row>
    <row r="11" spans="1:5" ht="11.5" thickTop="1" thickBot="1" x14ac:dyDescent="0.3">
      <c r="A11" s="391" t="s">
        <v>135</v>
      </c>
      <c r="B11" s="392"/>
      <c r="C11" s="393"/>
    </row>
    <row r="12" spans="1:5" ht="11" thickTop="1" thickBot="1" x14ac:dyDescent="0.25">
      <c r="A12" s="92" t="str">
        <f>T('Izvori financiranja'!A4)</f>
        <v>Vlastita sredstva</v>
      </c>
      <c r="B12" s="394">
        <f>'Izvori financiranja'!B4</f>
        <v>0</v>
      </c>
      <c r="C12" s="394"/>
    </row>
    <row r="13" spans="1:5" ht="11" thickTop="1" thickBot="1" x14ac:dyDescent="0.25">
      <c r="A13" s="94" t="str">
        <f>T('Izvori financiranja'!A5)</f>
        <v>Sredstva ostalih ulagača</v>
      </c>
      <c r="B13" s="394">
        <f>'Izvori financiranja'!B5</f>
        <v>0</v>
      </c>
      <c r="C13" s="394"/>
    </row>
    <row r="14" spans="1:5" ht="11" thickTop="1" thickBot="1" x14ac:dyDescent="0.25">
      <c r="A14" s="94" t="str">
        <f>T('Izvori financiranja'!A6)</f>
        <v>Imovina</v>
      </c>
      <c r="B14" s="394">
        <f>'Izvori financiranja'!B6</f>
        <v>0</v>
      </c>
      <c r="C14" s="394"/>
    </row>
    <row r="15" spans="1:5" ht="16.5" customHeight="1" thickTop="1" thickBot="1" x14ac:dyDescent="0.25">
      <c r="A15" s="94" t="str">
        <f>T('Izvori financiranja'!A7)</f>
        <v>Bespovratna sredstva</v>
      </c>
      <c r="B15" s="380">
        <f>'Izvori financiranja'!B7</f>
        <v>0</v>
      </c>
      <c r="C15" s="381"/>
    </row>
    <row r="16" spans="1:5" ht="16.5" customHeight="1" thickTop="1" thickBot="1" x14ac:dyDescent="0.25">
      <c r="A16" s="234" t="str">
        <f>T('Izvori financiranja'!A8)</f>
        <v>Kredit</v>
      </c>
      <c r="B16" s="380">
        <f>'Izvori financiranja'!B8</f>
        <v>0</v>
      </c>
      <c r="C16" s="381"/>
    </row>
    <row r="17" spans="1:3" s="16" customFormat="1" ht="11.5" thickTop="1" thickBot="1" x14ac:dyDescent="0.4">
      <c r="A17" s="235" t="s">
        <v>114</v>
      </c>
      <c r="B17" s="236" t="s">
        <v>191</v>
      </c>
      <c r="C17" s="237" t="s">
        <v>122</v>
      </c>
    </row>
    <row r="18" spans="1:3" s="16" customFormat="1" ht="15.75" customHeight="1" thickTop="1" thickBot="1" x14ac:dyDescent="0.4">
      <c r="A18" s="238" t="s">
        <v>115</v>
      </c>
      <c r="B18" s="382">
        <v>3</v>
      </c>
      <c r="C18" s="383"/>
    </row>
    <row r="19" spans="1:3" ht="11" thickTop="1" thickBot="1" x14ac:dyDescent="0.25">
      <c r="A19" s="94" t="str">
        <f>T('Pokazatelji uspješnosti'!A4)</f>
        <v>Ekonomičnost</v>
      </c>
      <c r="B19" s="239" t="e">
        <f>INDEX('Pokazatelji uspješnosti'!C4:G4,1,$B$18)</f>
        <v>#DIV/0!</v>
      </c>
      <c r="C19" s="97" t="s">
        <v>123</v>
      </c>
    </row>
    <row r="20" spans="1:3" ht="11" thickTop="1" thickBot="1" x14ac:dyDescent="0.25">
      <c r="A20" s="94" t="str">
        <f>T('Pokazatelji uspješnosti'!A5)</f>
        <v>Produktivnost</v>
      </c>
      <c r="B20" s="264" t="e">
        <f>INDEX('Pokazatelji uspješnosti'!C5:G5,1,$B$18)</f>
        <v>#DIV/0!</v>
      </c>
      <c r="C20" s="98" t="s">
        <v>124</v>
      </c>
    </row>
    <row r="21" spans="1:3" ht="11" thickTop="1" thickBot="1" x14ac:dyDescent="0.25">
      <c r="A21" s="94" t="str">
        <f>T('Pokazatelji uspješnosti'!A6)</f>
        <v>Dohodak po zaposlenom</v>
      </c>
      <c r="B21" s="264" t="e">
        <f>INDEX('Pokazatelji uspješnosti'!C6:G6,1,$B$18)</f>
        <v>#DIV/0!</v>
      </c>
      <c r="C21" s="98" t="s">
        <v>125</v>
      </c>
    </row>
    <row r="22" spans="1:3" ht="11" thickTop="1" thickBot="1" x14ac:dyDescent="0.25">
      <c r="A22" s="94" t="str">
        <f>T('Pokazatelji uspješnosti'!A7)</f>
        <v>Rentabilnost ukupnih ulaganja</v>
      </c>
      <c r="B22" s="239" t="e">
        <f>INDEX('Pokazatelji uspješnosti'!C7:G7,1,$B$18)</f>
        <v>#DIV/0!</v>
      </c>
      <c r="C22" s="98" t="s">
        <v>125</v>
      </c>
    </row>
    <row r="23" spans="1:3" ht="11" thickTop="1" thickBot="1" x14ac:dyDescent="0.25">
      <c r="A23" s="94" t="str">
        <f>T('Pokazatelji uspješnosti'!A8)</f>
        <v>Rentabilnost vlastitih sredstava</v>
      </c>
      <c r="B23" s="239" t="e">
        <f>INDEX('Pokazatelji uspješnosti'!C8:G8,1,$B$18)</f>
        <v>#DIV/0!</v>
      </c>
      <c r="C23" s="98" t="s">
        <v>125</v>
      </c>
    </row>
    <row r="24" spans="1:3" ht="11" thickTop="1" thickBot="1" x14ac:dyDescent="0.25">
      <c r="A24" s="94" t="str">
        <f>T('Pokazatelji uspješnosti'!A9)</f>
        <v>Vlastito sudjelovanje</v>
      </c>
      <c r="B24" s="239" t="e">
        <f>INDEX('Pokazatelji uspješnosti'!C9:G9,1,$B$18)</f>
        <v>#DIV/0!</v>
      </c>
      <c r="C24" s="98" t="s">
        <v>126</v>
      </c>
    </row>
    <row r="25" spans="1:3" ht="11" thickTop="1" thickBot="1" x14ac:dyDescent="0.25">
      <c r="A25" s="94" t="str">
        <f>T('Pokazatelji uspješnosti'!A10)</f>
        <v>Vrijeme povrata ulaganja</v>
      </c>
      <c r="B25" s="239" t="e">
        <f>INDEX('Pokazatelji uspješnosti'!C10:G10,1,$B$18)</f>
        <v>#DIV/0!</v>
      </c>
      <c r="C25" s="98" t="s">
        <v>127</v>
      </c>
    </row>
    <row r="26" spans="1:3" ht="11" thickTop="1" thickBot="1" x14ac:dyDescent="0.25">
      <c r="A26" s="94" t="str">
        <f>T('Pokazatelji uspješnosti'!A11)</f>
        <v>Pokrivenost rate</v>
      </c>
      <c r="B26" s="239" t="e">
        <f>INDEX('Pokazatelji uspješnosti'!C11:G11,1,$B$18)</f>
        <v>#DIV/0!</v>
      </c>
      <c r="C26" s="98" t="s">
        <v>128</v>
      </c>
    </row>
    <row r="27" spans="1:3" ht="11" thickTop="1" thickBot="1" x14ac:dyDescent="0.25">
      <c r="A27" s="94" t="s">
        <v>116</v>
      </c>
      <c r="B27" s="239" t="e">
        <f>INDEX('Točka pokrića'!B7:F7,1,B18)</f>
        <v>#DIV/0!</v>
      </c>
      <c r="C27" s="239" t="s">
        <v>192</v>
      </c>
    </row>
    <row r="28" spans="1:3" ht="10.5" thickTop="1" x14ac:dyDescent="0.2">
      <c r="A28" s="87"/>
      <c r="B28" s="87"/>
      <c r="C28" s="87"/>
    </row>
    <row r="29" spans="1:3" x14ac:dyDescent="0.2">
      <c r="A29" s="87"/>
      <c r="B29" s="87"/>
      <c r="C29" s="87"/>
    </row>
    <row r="30" spans="1:3" x14ac:dyDescent="0.2">
      <c r="A30" s="87"/>
      <c r="B30" s="87"/>
      <c r="C30" s="87"/>
    </row>
    <row r="31" spans="1:3" x14ac:dyDescent="0.2">
      <c r="A31" s="87"/>
      <c r="B31" s="87"/>
      <c r="C31" s="87"/>
    </row>
    <row r="32" spans="1:3" x14ac:dyDescent="0.2">
      <c r="A32" s="87"/>
      <c r="B32" s="87"/>
      <c r="C32" s="87"/>
    </row>
    <row r="33" spans="1:3" x14ac:dyDescent="0.2">
      <c r="A33" s="87"/>
      <c r="B33" s="87"/>
      <c r="C33" s="87"/>
    </row>
  </sheetData>
  <sheetProtection algorithmName="SHA-512" hashValue="YpNpwoVfoIHoUcCR65p5GMCIvlhKyDPh70L8Jl0gmYIQyH8+FIcHPVoFhGqjOrj9Ft/MzaW8YNw7vgZnYGojhg==" saltValue="Z/O3My2RYKdn1EjPiA9eTQ==" spinCount="100000" sheet="1" objects="1" scenarios="1"/>
  <mergeCells count="16">
    <mergeCell ref="B16:C16"/>
    <mergeCell ref="B15:C15"/>
    <mergeCell ref="B18:C18"/>
    <mergeCell ref="A2:C2"/>
    <mergeCell ref="B3:C3"/>
    <mergeCell ref="B4:C4"/>
    <mergeCell ref="B5:C5"/>
    <mergeCell ref="B6:C6"/>
    <mergeCell ref="B7:C7"/>
    <mergeCell ref="B8:C8"/>
    <mergeCell ref="B9:C9"/>
    <mergeCell ref="B10:C10"/>
    <mergeCell ref="A11:C11"/>
    <mergeCell ref="B12:C12"/>
    <mergeCell ref="B13:C13"/>
    <mergeCell ref="B14:C14"/>
  </mergeCell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pane xSplit="1" ySplit="2" topLeftCell="B3" activePane="bottomRight" state="frozen"/>
      <selection pane="topRight" activeCell="B1" sqref="B1"/>
      <selection pane="bottomLeft" activeCell="A4" sqref="A4"/>
      <selection pane="bottomRight" activeCell="J9" sqref="J9"/>
    </sheetView>
  </sheetViews>
  <sheetFormatPr defaultColWidth="9.08984375" defaultRowHeight="10" x14ac:dyDescent="0.2"/>
  <cols>
    <col min="1" max="1" width="34.36328125" style="10" customWidth="1"/>
    <col min="2" max="6" width="14.54296875" style="10" customWidth="1"/>
    <col min="7" max="16384" width="9.08984375" style="10"/>
  </cols>
  <sheetData>
    <row r="1" spans="1:6" ht="50.15" customHeight="1" thickBot="1" x14ac:dyDescent="0.25"/>
    <row r="2" spans="1:6" s="16" customFormat="1" ht="27.75" customHeight="1" thickTop="1" thickBot="1" x14ac:dyDescent="0.4">
      <c r="A2" s="166" t="s">
        <v>261</v>
      </c>
      <c r="B2" s="397">
        <f>Sažetak!B3</f>
        <v>0</v>
      </c>
      <c r="C2" s="398"/>
      <c r="D2" s="167" t="s">
        <v>258</v>
      </c>
      <c r="E2" s="395"/>
      <c r="F2" s="396"/>
    </row>
    <row r="3" spans="1:6" ht="11.5" thickTop="1" thickBot="1" x14ac:dyDescent="0.3">
      <c r="A3" s="168"/>
      <c r="B3" s="169"/>
      <c r="C3" s="169"/>
      <c r="D3" s="169"/>
      <c r="E3" s="169"/>
      <c r="F3" s="88"/>
    </row>
    <row r="4" spans="1:6" ht="15" thickTop="1" thickBot="1" x14ac:dyDescent="0.35">
      <c r="A4" s="399" t="s">
        <v>264</v>
      </c>
      <c r="B4" s="400"/>
      <c r="C4" s="400"/>
      <c r="D4" s="400"/>
      <c r="E4" s="400"/>
      <c r="F4" s="401"/>
    </row>
    <row r="5" spans="1:6" ht="11.5" thickTop="1" thickBot="1" x14ac:dyDescent="0.3">
      <c r="A5" s="290" t="s">
        <v>262</v>
      </c>
      <c r="B5" s="171" t="s">
        <v>16</v>
      </c>
      <c r="C5" s="171" t="s">
        <v>17</v>
      </c>
      <c r="D5" s="171" t="s">
        <v>18</v>
      </c>
      <c r="E5" s="172" t="s">
        <v>19</v>
      </c>
      <c r="F5" s="172" t="s">
        <v>20</v>
      </c>
    </row>
    <row r="6" spans="1:6" ht="11" thickTop="1" thickBot="1" x14ac:dyDescent="0.25">
      <c r="A6" s="173" t="s">
        <v>38</v>
      </c>
      <c r="B6" s="12">
        <v>0</v>
      </c>
      <c r="C6" s="12">
        <v>0</v>
      </c>
      <c r="D6" s="12">
        <v>0</v>
      </c>
      <c r="E6" s="12">
        <v>0</v>
      </c>
      <c r="F6" s="12">
        <v>0</v>
      </c>
    </row>
    <row r="7" spans="1:6" ht="14.25" customHeight="1" thickTop="1" thickBot="1" x14ac:dyDescent="0.25">
      <c r="A7" s="174" t="s">
        <v>259</v>
      </c>
      <c r="B7" s="12">
        <v>0</v>
      </c>
      <c r="C7" s="12">
        <v>0</v>
      </c>
      <c r="D7" s="12">
        <v>0</v>
      </c>
      <c r="E7" s="12">
        <v>0</v>
      </c>
      <c r="F7" s="12">
        <v>0</v>
      </c>
    </row>
    <row r="8" spans="1:6" ht="11.5" thickTop="1" thickBot="1" x14ac:dyDescent="0.3">
      <c r="A8" s="175" t="s">
        <v>14</v>
      </c>
      <c r="B8" s="176">
        <f>B6+B7</f>
        <v>0</v>
      </c>
      <c r="C8" s="176">
        <f t="shared" ref="C8:F8" si="0">C6+C7</f>
        <v>0</v>
      </c>
      <c r="D8" s="176">
        <f t="shared" si="0"/>
        <v>0</v>
      </c>
      <c r="E8" s="176">
        <f t="shared" si="0"/>
        <v>0</v>
      </c>
      <c r="F8" s="176">
        <f t="shared" si="0"/>
        <v>0</v>
      </c>
    </row>
    <row r="9" spans="1:6" ht="11" thickTop="1" thickBot="1" x14ac:dyDescent="0.25">
      <c r="A9" s="177"/>
      <c r="B9" s="178"/>
      <c r="C9" s="178"/>
      <c r="D9" s="178"/>
      <c r="E9" s="178"/>
      <c r="F9" s="178"/>
    </row>
    <row r="10" spans="1:6" ht="11.5" thickTop="1" thickBot="1" x14ac:dyDescent="0.3">
      <c r="A10" s="290" t="s">
        <v>260</v>
      </c>
      <c r="B10" s="179" t="s">
        <v>16</v>
      </c>
      <c r="C10" s="179" t="s">
        <v>17</v>
      </c>
      <c r="D10" s="179" t="s">
        <v>18</v>
      </c>
      <c r="E10" s="180" t="s">
        <v>19</v>
      </c>
      <c r="F10" s="180" t="s">
        <v>20</v>
      </c>
    </row>
    <row r="11" spans="1:6" ht="11" thickTop="1" thickBot="1" x14ac:dyDescent="0.25">
      <c r="A11" s="173" t="s">
        <v>38</v>
      </c>
      <c r="B11" s="12">
        <v>0</v>
      </c>
      <c r="C11" s="12">
        <v>0</v>
      </c>
      <c r="D11" s="12">
        <v>0</v>
      </c>
      <c r="E11" s="12">
        <v>0</v>
      </c>
      <c r="F11" s="12">
        <v>0</v>
      </c>
    </row>
    <row r="12" spans="1:6" ht="11" thickTop="1" thickBot="1" x14ac:dyDescent="0.25">
      <c r="A12" s="174" t="s">
        <v>259</v>
      </c>
      <c r="B12" s="12">
        <v>0</v>
      </c>
      <c r="C12" s="12">
        <v>0</v>
      </c>
      <c r="D12" s="12">
        <v>0</v>
      </c>
      <c r="E12" s="12">
        <v>0</v>
      </c>
      <c r="F12" s="12">
        <v>0</v>
      </c>
    </row>
    <row r="13" spans="1:6" ht="11.5" thickTop="1" thickBot="1" x14ac:dyDescent="0.3">
      <c r="A13" s="175" t="s">
        <v>14</v>
      </c>
      <c r="B13" s="181">
        <f>B11+B12</f>
        <v>0</v>
      </c>
      <c r="C13" s="181">
        <f t="shared" ref="C13" si="1">C11+C12</f>
        <v>0</v>
      </c>
      <c r="D13" s="181">
        <f t="shared" ref="D13" si="2">D11+D12</f>
        <v>0</v>
      </c>
      <c r="E13" s="181">
        <f t="shared" ref="E13" si="3">E11+E12</f>
        <v>0</v>
      </c>
      <c r="F13" s="181">
        <f t="shared" ref="F13" si="4">F11+F12</f>
        <v>0</v>
      </c>
    </row>
    <row r="14" spans="1:6" ht="11" thickTop="1" thickBot="1" x14ac:dyDescent="0.25">
      <c r="A14" s="177"/>
      <c r="B14" s="178"/>
      <c r="C14" s="178"/>
      <c r="D14" s="178"/>
      <c r="E14" s="178"/>
      <c r="F14" s="178"/>
    </row>
    <row r="15" spans="1:6" ht="11.5" thickTop="1" thickBot="1" x14ac:dyDescent="0.3">
      <c r="A15" s="290" t="s">
        <v>260</v>
      </c>
      <c r="B15" s="179" t="s">
        <v>16</v>
      </c>
      <c r="C15" s="179" t="s">
        <v>17</v>
      </c>
      <c r="D15" s="179" t="s">
        <v>18</v>
      </c>
      <c r="E15" s="180" t="s">
        <v>19</v>
      </c>
      <c r="F15" s="180" t="s">
        <v>20</v>
      </c>
    </row>
    <row r="16" spans="1:6" ht="11" thickTop="1" thickBot="1" x14ac:dyDescent="0.25">
      <c r="A16" s="173" t="s">
        <v>38</v>
      </c>
      <c r="B16" s="12">
        <v>0</v>
      </c>
      <c r="C16" s="12">
        <v>0</v>
      </c>
      <c r="D16" s="12">
        <v>0</v>
      </c>
      <c r="E16" s="12">
        <v>0</v>
      </c>
      <c r="F16" s="12">
        <v>0</v>
      </c>
    </row>
    <row r="17" spans="1:11" ht="11" thickTop="1" thickBot="1" x14ac:dyDescent="0.25">
      <c r="A17" s="174" t="s">
        <v>259</v>
      </c>
      <c r="B17" s="12">
        <v>0</v>
      </c>
      <c r="C17" s="12">
        <v>0</v>
      </c>
      <c r="D17" s="12">
        <v>0</v>
      </c>
      <c r="E17" s="12">
        <v>0</v>
      </c>
      <c r="F17" s="12">
        <v>0</v>
      </c>
    </row>
    <row r="18" spans="1:11" ht="11.5" thickTop="1" thickBot="1" x14ac:dyDescent="0.3">
      <c r="A18" s="175" t="s">
        <v>14</v>
      </c>
      <c r="B18" s="176">
        <f>B16+B17</f>
        <v>0</v>
      </c>
      <c r="C18" s="176">
        <f t="shared" ref="C18" si="5">C16+C17</f>
        <v>0</v>
      </c>
      <c r="D18" s="176">
        <f t="shared" ref="D18" si="6">D16+D17</f>
        <v>0</v>
      </c>
      <c r="E18" s="176">
        <f t="shared" ref="E18" si="7">E16+E17</f>
        <v>0</v>
      </c>
      <c r="F18" s="176">
        <f t="shared" ref="F18" si="8">F16+F17</f>
        <v>0</v>
      </c>
    </row>
    <row r="19" spans="1:11" ht="11" thickTop="1" thickBot="1" x14ac:dyDescent="0.25">
      <c r="A19" s="182"/>
      <c r="B19" s="183"/>
      <c r="C19" s="183"/>
      <c r="D19" s="183"/>
      <c r="E19" s="183"/>
      <c r="F19" s="183"/>
    </row>
    <row r="20" spans="1:11" ht="11.5" thickTop="1" thickBot="1" x14ac:dyDescent="0.3">
      <c r="A20" s="290" t="s">
        <v>260</v>
      </c>
      <c r="B20" s="179" t="s">
        <v>16</v>
      </c>
      <c r="C20" s="179" t="s">
        <v>17</v>
      </c>
      <c r="D20" s="179" t="s">
        <v>18</v>
      </c>
      <c r="E20" s="180" t="s">
        <v>19</v>
      </c>
      <c r="F20" s="180" t="s">
        <v>20</v>
      </c>
    </row>
    <row r="21" spans="1:11" ht="11" thickTop="1" thickBot="1" x14ac:dyDescent="0.25">
      <c r="A21" s="173" t="s">
        <v>38</v>
      </c>
      <c r="B21" s="12">
        <v>0</v>
      </c>
      <c r="C21" s="12">
        <v>0</v>
      </c>
      <c r="D21" s="12">
        <v>0</v>
      </c>
      <c r="E21" s="12">
        <v>0</v>
      </c>
      <c r="F21" s="12">
        <v>0</v>
      </c>
    </row>
    <row r="22" spans="1:11" ht="11" thickTop="1" thickBot="1" x14ac:dyDescent="0.25">
      <c r="A22" s="174" t="s">
        <v>259</v>
      </c>
      <c r="B22" s="12">
        <v>0</v>
      </c>
      <c r="C22" s="12">
        <v>0</v>
      </c>
      <c r="D22" s="12">
        <v>0</v>
      </c>
      <c r="E22" s="12">
        <v>0</v>
      </c>
      <c r="F22" s="12">
        <v>0</v>
      </c>
    </row>
    <row r="23" spans="1:11" ht="11.5" thickTop="1" thickBot="1" x14ac:dyDescent="0.3">
      <c r="A23" s="175" t="s">
        <v>14</v>
      </c>
      <c r="B23" s="184">
        <f>B21+B22</f>
        <v>0</v>
      </c>
      <c r="C23" s="185">
        <f t="shared" ref="C23" si="9">C21+C22</f>
        <v>0</v>
      </c>
      <c r="D23" s="185">
        <f t="shared" ref="D23" si="10">D21+D22</f>
        <v>0</v>
      </c>
      <c r="E23" s="185">
        <f t="shared" ref="E23" si="11">E21+E22</f>
        <v>0</v>
      </c>
      <c r="F23" s="185">
        <f t="shared" ref="F23" si="12">F21+F22</f>
        <v>0</v>
      </c>
    </row>
    <row r="24" spans="1:11" ht="11.5" thickTop="1" thickBot="1" x14ac:dyDescent="0.3">
      <c r="A24" s="87"/>
      <c r="B24" s="87"/>
      <c r="C24" s="87"/>
      <c r="D24" s="87"/>
      <c r="E24" s="87"/>
      <c r="F24" s="87"/>
      <c r="G24" s="13"/>
      <c r="H24" s="13"/>
      <c r="I24" s="13"/>
      <c r="J24" s="13"/>
      <c r="K24" s="13"/>
    </row>
    <row r="25" spans="1:11" ht="11.5" thickTop="1" thickBot="1" x14ac:dyDescent="0.3">
      <c r="A25" s="170" t="s">
        <v>263</v>
      </c>
      <c r="B25" s="179" t="s">
        <v>16</v>
      </c>
      <c r="C25" s="179" t="s">
        <v>17</v>
      </c>
      <c r="D25" s="179" t="s">
        <v>18</v>
      </c>
      <c r="E25" s="180" t="s">
        <v>19</v>
      </c>
      <c r="F25" s="180" t="s">
        <v>20</v>
      </c>
      <c r="G25" s="13"/>
      <c r="H25" s="13"/>
      <c r="I25" s="13"/>
      <c r="J25" s="13"/>
      <c r="K25" s="13"/>
    </row>
    <row r="26" spans="1:11" ht="11.5" thickTop="1" thickBot="1" x14ac:dyDescent="0.3">
      <c r="A26" s="186" t="s">
        <v>38</v>
      </c>
      <c r="B26" s="187">
        <f>B6+B11+B16+B21</f>
        <v>0</v>
      </c>
      <c r="C26" s="187">
        <f t="shared" ref="C26:F26" si="13">C6+C11+C16+C21</f>
        <v>0</v>
      </c>
      <c r="D26" s="187">
        <f t="shared" si="13"/>
        <v>0</v>
      </c>
      <c r="E26" s="187">
        <f t="shared" si="13"/>
        <v>0</v>
      </c>
      <c r="F26" s="187">
        <f t="shared" si="13"/>
        <v>0</v>
      </c>
      <c r="G26" s="13"/>
      <c r="H26" s="13"/>
      <c r="I26" s="13"/>
      <c r="J26" s="13"/>
      <c r="K26" s="13"/>
    </row>
    <row r="27" spans="1:11" ht="11.5" thickTop="1" thickBot="1" x14ac:dyDescent="0.3">
      <c r="A27" s="174" t="s">
        <v>259</v>
      </c>
      <c r="B27" s="188">
        <f>B7+B12+B17+B22</f>
        <v>0</v>
      </c>
      <c r="C27" s="188">
        <f t="shared" ref="C27:F27" si="14">C7+C12+C17+C22</f>
        <v>0</v>
      </c>
      <c r="D27" s="188">
        <f t="shared" si="14"/>
        <v>0</v>
      </c>
      <c r="E27" s="188">
        <f t="shared" si="14"/>
        <v>0</v>
      </c>
      <c r="F27" s="188">
        <f t="shared" si="14"/>
        <v>0</v>
      </c>
      <c r="G27" s="13"/>
      <c r="H27" s="13"/>
      <c r="I27" s="13"/>
      <c r="J27" s="13"/>
      <c r="K27" s="13"/>
    </row>
    <row r="28" spans="1:11" ht="11.5" thickTop="1" thickBot="1" x14ac:dyDescent="0.3">
      <c r="A28" s="175" t="s">
        <v>14</v>
      </c>
      <c r="B28" s="188">
        <f>B26+B27</f>
        <v>0</v>
      </c>
      <c r="C28" s="188">
        <f t="shared" ref="C28:F28" si="15">C26+C27</f>
        <v>0</v>
      </c>
      <c r="D28" s="188">
        <f t="shared" si="15"/>
        <v>0</v>
      </c>
      <c r="E28" s="188">
        <f t="shared" si="15"/>
        <v>0</v>
      </c>
      <c r="F28" s="188">
        <f t="shared" si="15"/>
        <v>0</v>
      </c>
      <c r="G28" s="13"/>
      <c r="H28" s="13"/>
      <c r="I28" s="13"/>
      <c r="J28" s="13"/>
      <c r="K28" s="13"/>
    </row>
    <row r="29" spans="1:11" ht="11.5" thickTop="1" thickBot="1" x14ac:dyDescent="0.3">
      <c r="A29" s="87"/>
      <c r="B29" s="87"/>
      <c r="C29" s="87"/>
      <c r="D29" s="87"/>
      <c r="E29" s="87"/>
      <c r="F29" s="87"/>
      <c r="G29" s="13"/>
      <c r="H29" s="13"/>
      <c r="I29" s="13"/>
      <c r="J29" s="13"/>
      <c r="K29" s="13"/>
    </row>
    <row r="30" spans="1:11" ht="15" thickTop="1" thickBot="1" x14ac:dyDescent="0.35">
      <c r="A30" s="399" t="s">
        <v>265</v>
      </c>
      <c r="B30" s="400"/>
      <c r="C30" s="400"/>
      <c r="D30" s="400"/>
      <c r="E30" s="400"/>
      <c r="F30" s="401"/>
      <c r="G30" s="13"/>
      <c r="H30" s="13"/>
      <c r="I30" s="13"/>
      <c r="J30" s="13"/>
      <c r="K30" s="13"/>
    </row>
    <row r="31" spans="1:11" ht="11.5" thickTop="1" thickBot="1" x14ac:dyDescent="0.3">
      <c r="A31" s="189">
        <f>B2</f>
        <v>0</v>
      </c>
      <c r="B31" s="190" t="s">
        <v>16</v>
      </c>
      <c r="C31" s="190" t="s">
        <v>17</v>
      </c>
      <c r="D31" s="190" t="s">
        <v>18</v>
      </c>
      <c r="E31" s="191" t="s">
        <v>19</v>
      </c>
      <c r="F31" s="191" t="s">
        <v>20</v>
      </c>
      <c r="G31" s="13"/>
      <c r="H31" s="13"/>
      <c r="I31" s="13"/>
      <c r="J31" s="13"/>
      <c r="K31" s="13"/>
    </row>
    <row r="32" spans="1:11" ht="11.5" thickTop="1" thickBot="1" x14ac:dyDescent="0.3">
      <c r="A32" s="186" t="s">
        <v>38</v>
      </c>
      <c r="B32" s="109">
        <f>SUM('Plan otplate'!F15:F26)</f>
        <v>0</v>
      </c>
      <c r="C32" s="109">
        <f>SUM('Plan otplate'!F27:F38)</f>
        <v>0</v>
      </c>
      <c r="D32" s="109">
        <f>SUM('Plan otplate'!F39:F50)</f>
        <v>0</v>
      </c>
      <c r="E32" s="109">
        <f>SUM('Plan otplate'!F51:F62)</f>
        <v>0</v>
      </c>
      <c r="F32" s="109">
        <f>SUM('Plan otplate'!F63:F74)</f>
        <v>0</v>
      </c>
      <c r="G32" s="13"/>
      <c r="H32" s="13"/>
      <c r="I32" s="13"/>
      <c r="J32" s="13"/>
      <c r="K32" s="13"/>
    </row>
    <row r="33" spans="1:11" ht="14.25" customHeight="1" thickTop="1" thickBot="1" x14ac:dyDescent="0.3">
      <c r="A33" s="174" t="s">
        <v>259</v>
      </c>
      <c r="B33" s="109">
        <f>SUM('Plan otplate'!G15:G26)</f>
        <v>0</v>
      </c>
      <c r="C33" s="109">
        <f>SUM('Plan otplate'!G27:G38)</f>
        <v>0</v>
      </c>
      <c r="D33" s="109">
        <f>SUM('Plan otplate'!G39:G50)</f>
        <v>0</v>
      </c>
      <c r="E33" s="109">
        <f>SUM('Plan otplate'!G51:G62)</f>
        <v>0</v>
      </c>
      <c r="F33" s="109">
        <f>SUM('Plan otplate'!G63:G74)</f>
        <v>0</v>
      </c>
      <c r="G33" s="13"/>
      <c r="H33" s="13"/>
      <c r="I33" s="13"/>
      <c r="J33" s="13"/>
      <c r="K33" s="13"/>
    </row>
    <row r="34" spans="1:11" ht="14.25" customHeight="1" thickTop="1" thickBot="1" x14ac:dyDescent="0.3">
      <c r="A34" s="175" t="s">
        <v>14</v>
      </c>
      <c r="B34" s="188">
        <f>B32+B33</f>
        <v>0</v>
      </c>
      <c r="C34" s="188">
        <f t="shared" ref="C34:F34" si="16">C32+C33</f>
        <v>0</v>
      </c>
      <c r="D34" s="188">
        <f t="shared" si="16"/>
        <v>0</v>
      </c>
      <c r="E34" s="188">
        <f t="shared" si="16"/>
        <v>0</v>
      </c>
      <c r="F34" s="188">
        <f t="shared" si="16"/>
        <v>0</v>
      </c>
      <c r="G34" s="13"/>
      <c r="H34" s="13"/>
      <c r="I34" s="13"/>
      <c r="J34" s="13"/>
      <c r="K34" s="13"/>
    </row>
    <row r="35" spans="1:11" ht="14.25" customHeight="1" thickTop="1" x14ac:dyDescent="0.25">
      <c r="G35" s="13"/>
      <c r="H35" s="13"/>
      <c r="I35" s="13"/>
      <c r="J35" s="13"/>
      <c r="K35" s="13"/>
    </row>
    <row r="36" spans="1:11" x14ac:dyDescent="0.2">
      <c r="F36" s="11"/>
    </row>
  </sheetData>
  <sheetProtection algorithmName="SHA-512" hashValue="HINJz2p6mdQHzqPkOvieyO6wnKgPnOMIboTzABzL/pDeFu3gCKCVe2NBuY15R5QIpGvEt1fG82qS/k9XWU2QGg==" saltValue="i9ITCe+sFwew3YrpbVm1RA==" spinCount="100000" sheet="1" objects="1" scenarios="1"/>
  <mergeCells count="4">
    <mergeCell ref="E2:F2"/>
    <mergeCell ref="B2:C2"/>
    <mergeCell ref="A4:F4"/>
    <mergeCell ref="A30:F30"/>
  </mergeCells>
  <printOptions horizontalCentered="1"/>
  <pageMargins left="0.23622047244094491" right="0.23622047244094491" top="0.74803149606299213" bottom="0.74803149606299213" header="0.31496062992125984" footer="0.31496062992125984"/>
  <pageSetup paperSize="9" scale="9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Normal="100" workbookViewId="0">
      <pane xSplit="1" ySplit="3" topLeftCell="B4" activePane="bottomRight" state="frozen"/>
      <selection pane="topRight" activeCell="B1" sqref="B1"/>
      <selection pane="bottomLeft" activeCell="A4" sqref="A4"/>
      <selection pane="bottomRight" activeCell="G13" sqref="G13"/>
    </sheetView>
  </sheetViews>
  <sheetFormatPr defaultColWidth="9.08984375" defaultRowHeight="10" x14ac:dyDescent="0.2"/>
  <cols>
    <col min="1" max="1" width="49.36328125" style="10" bestFit="1" customWidth="1"/>
    <col min="2" max="6" width="12.08984375" style="10" customWidth="1"/>
    <col min="7" max="7" width="35.6328125" style="10" bestFit="1" customWidth="1"/>
    <col min="8" max="16384" width="9.08984375" style="10"/>
  </cols>
  <sheetData>
    <row r="1" spans="1:6" ht="50.15" customHeight="1" thickBot="1" x14ac:dyDescent="0.25"/>
    <row r="2" spans="1:6" ht="26.25" customHeight="1" thickTop="1" thickBot="1" x14ac:dyDescent="0.25">
      <c r="A2" s="402" t="s">
        <v>282</v>
      </c>
      <c r="B2" s="402"/>
      <c r="C2" s="402"/>
      <c r="D2" s="402"/>
      <c r="E2" s="402"/>
      <c r="F2" s="402"/>
    </row>
    <row r="3" spans="1:6" ht="15" customHeight="1" thickTop="1" thickBot="1" x14ac:dyDescent="0.3">
      <c r="A3" s="240" t="s">
        <v>227</v>
      </c>
      <c r="B3" s="241" t="s">
        <v>16</v>
      </c>
      <c r="C3" s="241" t="s">
        <v>17</v>
      </c>
      <c r="D3" s="241" t="s">
        <v>18</v>
      </c>
      <c r="E3" s="241" t="s">
        <v>19</v>
      </c>
      <c r="F3" s="241" t="s">
        <v>20</v>
      </c>
    </row>
    <row r="4" spans="1:6" ht="11" thickTop="1" thickBot="1" x14ac:dyDescent="0.25">
      <c r="A4" s="174" t="s">
        <v>228</v>
      </c>
      <c r="B4" s="242" t="e">
        <f>B11/B8</f>
        <v>#DIV/0!</v>
      </c>
      <c r="C4" s="242" t="e">
        <f>C11/C8</f>
        <v>#DIV/0!</v>
      </c>
      <c r="D4" s="242" t="e">
        <f>D11/D8</f>
        <v>#DIV/0!</v>
      </c>
      <c r="E4" s="242" t="e">
        <f>E11/E8</f>
        <v>#DIV/0!</v>
      </c>
      <c r="F4" s="242" t="e">
        <f>F11/F8</f>
        <v>#DIV/0!</v>
      </c>
    </row>
    <row r="5" spans="1:6" ht="11" thickTop="1" thickBot="1" x14ac:dyDescent="0.25">
      <c r="A5" s="174" t="s">
        <v>229</v>
      </c>
      <c r="B5" s="242" t="s">
        <v>27</v>
      </c>
      <c r="C5" s="242">
        <f>'Prihodi od prodaje'!C48</f>
        <v>0</v>
      </c>
      <c r="D5" s="242">
        <f>'Prihodi od prodaje'!D48</f>
        <v>0</v>
      </c>
      <c r="E5" s="242">
        <f>'Prihodi od prodaje'!E48</f>
        <v>0</v>
      </c>
      <c r="F5" s="242">
        <f>'Prihodi od prodaje'!F48</f>
        <v>0</v>
      </c>
    </row>
    <row r="6" spans="1:6" ht="11" thickTop="1" thickBot="1" x14ac:dyDescent="0.25">
      <c r="A6" s="174"/>
      <c r="B6" s="243"/>
      <c r="C6" s="243"/>
      <c r="D6" s="243"/>
      <c r="E6" s="243"/>
      <c r="F6" s="98"/>
    </row>
    <row r="7" spans="1:6" ht="14" thickTop="1" thickBot="1" x14ac:dyDescent="0.3">
      <c r="A7" s="244" t="s">
        <v>230</v>
      </c>
      <c r="B7" s="241" t="s">
        <v>16</v>
      </c>
      <c r="C7" s="241" t="s">
        <v>17</v>
      </c>
      <c r="D7" s="241" t="s">
        <v>18</v>
      </c>
      <c r="E7" s="241" t="s">
        <v>19</v>
      </c>
      <c r="F7" s="241" t="s">
        <v>20</v>
      </c>
    </row>
    <row r="8" spans="1:6" ht="11" thickTop="1" thickBot="1" x14ac:dyDescent="0.25">
      <c r="A8" s="245" t="s">
        <v>280</v>
      </c>
      <c r="B8" s="246">
        <f>'Prihodi od prodaje'!B50</f>
        <v>0</v>
      </c>
      <c r="C8" s="246">
        <f>B8*(1+C5)</f>
        <v>0</v>
      </c>
      <c r="D8" s="246">
        <f>C8*(1+D5)</f>
        <v>0</v>
      </c>
      <c r="E8" s="246">
        <f>D8*(1+E5)</f>
        <v>0</v>
      </c>
      <c r="F8" s="246">
        <f>E8*(1+F5)</f>
        <v>0</v>
      </c>
    </row>
    <row r="9" spans="1:6" ht="11.5" thickTop="1" thickBot="1" x14ac:dyDescent="0.3">
      <c r="A9" s="218" t="s">
        <v>292</v>
      </c>
      <c r="B9" s="247">
        <f>B8</f>
        <v>0</v>
      </c>
      <c r="C9" s="247">
        <f t="shared" ref="C9:F9" si="0">C8</f>
        <v>0</v>
      </c>
      <c r="D9" s="247">
        <f t="shared" si="0"/>
        <v>0</v>
      </c>
      <c r="E9" s="247">
        <f t="shared" si="0"/>
        <v>0</v>
      </c>
      <c r="F9" s="247">
        <f t="shared" si="0"/>
        <v>0</v>
      </c>
    </row>
    <row r="10" spans="1:6" ht="14.25" customHeight="1" thickTop="1" thickBot="1" x14ac:dyDescent="0.3">
      <c r="A10" s="218" t="s">
        <v>283</v>
      </c>
      <c r="B10" s="247">
        <f>'Rashodi poslovanja'!B36+'Rashodi poslovanja'!B47</f>
        <v>0</v>
      </c>
      <c r="C10" s="247">
        <f>'Rashodi poslovanja'!C36+'Rashodi poslovanja'!C47</f>
        <v>0</v>
      </c>
      <c r="D10" s="247">
        <f>'Rashodi poslovanja'!D36+'Rashodi poslovanja'!D47</f>
        <v>0</v>
      </c>
      <c r="E10" s="247">
        <f>'Rashodi poslovanja'!E36+'Rashodi poslovanja'!E47</f>
        <v>0</v>
      </c>
      <c r="F10" s="247">
        <f>'Rashodi poslovanja'!F36+'Rashodi poslovanja'!F47</f>
        <v>0</v>
      </c>
    </row>
    <row r="11" spans="1:6" ht="11.5" thickTop="1" thickBot="1" x14ac:dyDescent="0.3">
      <c r="A11" s="175" t="s">
        <v>231</v>
      </c>
      <c r="B11" s="247">
        <f>B8-B10</f>
        <v>0</v>
      </c>
      <c r="C11" s="247">
        <f>C8-C10</f>
        <v>0</v>
      </c>
      <c r="D11" s="247">
        <f>D8-D10</f>
        <v>0</v>
      </c>
      <c r="E11" s="247">
        <f>E8-E10</f>
        <v>0</v>
      </c>
      <c r="F11" s="247">
        <f>F8-F10</f>
        <v>0</v>
      </c>
    </row>
    <row r="12" spans="1:6" ht="11" thickTop="1" thickBot="1" x14ac:dyDescent="0.25">
      <c r="A12" s="248" t="s">
        <v>232</v>
      </c>
      <c r="B12" s="246">
        <f>'Račun dohotka'!B8</f>
        <v>0</v>
      </c>
      <c r="C12" s="246">
        <f>'Račun dohotka'!C8</f>
        <v>0</v>
      </c>
      <c r="D12" s="246">
        <f>'Račun dohotka'!D8</f>
        <v>0</v>
      </c>
      <c r="E12" s="246">
        <f>'Račun dohotka'!E8</f>
        <v>0</v>
      </c>
      <c r="F12" s="246">
        <f>'Račun dohotka'!F8</f>
        <v>0</v>
      </c>
    </row>
    <row r="13" spans="1:6" ht="11" thickTop="1" thickBot="1" x14ac:dyDescent="0.25">
      <c r="A13" s="248" t="s">
        <v>233</v>
      </c>
      <c r="B13" s="246">
        <f>'Rashodi poslovanja'!B62</f>
        <v>0</v>
      </c>
      <c r="C13" s="246">
        <f>'Rashodi poslovanja'!C62</f>
        <v>0</v>
      </c>
      <c r="D13" s="246">
        <f>'Rashodi poslovanja'!D62</f>
        <v>0</v>
      </c>
      <c r="E13" s="246">
        <f>'Rashodi poslovanja'!E62</f>
        <v>0</v>
      </c>
      <c r="F13" s="246">
        <f>'Rashodi poslovanja'!F62</f>
        <v>0</v>
      </c>
    </row>
    <row r="14" spans="1:6" ht="11.5" thickTop="1" thickBot="1" x14ac:dyDescent="0.3">
      <c r="A14" s="218" t="s">
        <v>234</v>
      </c>
      <c r="B14" s="247">
        <f>B11-(B12+B13)</f>
        <v>0</v>
      </c>
      <c r="C14" s="247">
        <f t="shared" ref="C14:F14" si="1">C11-(C12+C13)</f>
        <v>0</v>
      </c>
      <c r="D14" s="247">
        <f t="shared" si="1"/>
        <v>0</v>
      </c>
      <c r="E14" s="247">
        <f t="shared" si="1"/>
        <v>0</v>
      </c>
      <c r="F14" s="247">
        <f t="shared" si="1"/>
        <v>0</v>
      </c>
    </row>
    <row r="15" spans="1:6" ht="11" thickTop="1" thickBot="1" x14ac:dyDescent="0.25">
      <c r="A15" s="248" t="s">
        <v>53</v>
      </c>
      <c r="B15" s="246">
        <f>Amortizacija!E22</f>
        <v>0</v>
      </c>
      <c r="C15" s="246">
        <f>Amortizacija!F22</f>
        <v>0</v>
      </c>
      <c r="D15" s="246">
        <f>Amortizacija!G22</f>
        <v>0</v>
      </c>
      <c r="E15" s="246">
        <f>Amortizacija!H22</f>
        <v>0</v>
      </c>
      <c r="F15" s="246">
        <f>Amortizacija!I22</f>
        <v>0</v>
      </c>
    </row>
    <row r="16" spans="1:6" ht="11.5" thickTop="1" thickBot="1" x14ac:dyDescent="0.3">
      <c r="A16" s="218" t="s">
        <v>235</v>
      </c>
      <c r="B16" s="247">
        <f>B14-B15</f>
        <v>0</v>
      </c>
      <c r="C16" s="247">
        <f t="shared" ref="C16:F16" si="2">C14-C15</f>
        <v>0</v>
      </c>
      <c r="D16" s="247">
        <f t="shared" si="2"/>
        <v>0</v>
      </c>
      <c r="E16" s="247">
        <f t="shared" si="2"/>
        <v>0</v>
      </c>
      <c r="F16" s="247">
        <f t="shared" si="2"/>
        <v>0</v>
      </c>
    </row>
    <row r="17" spans="1:21" ht="12.75" customHeight="1" thickTop="1" thickBot="1" x14ac:dyDescent="0.25">
      <c r="A17" s="248" t="s">
        <v>236</v>
      </c>
      <c r="B17" s="246">
        <f>'Postojeći krediti'!B27+'Postojeći krediti'!B33</f>
        <v>0</v>
      </c>
      <c r="C17" s="246">
        <f>'Postojeći krediti'!C27+'Postojeći krediti'!C33</f>
        <v>0</v>
      </c>
      <c r="D17" s="246">
        <f>'Postojeći krediti'!D27+'Postojeći krediti'!D33</f>
        <v>0</v>
      </c>
      <c r="E17" s="246">
        <f>'Postojeći krediti'!E27+'Postojeći krediti'!E33</f>
        <v>0</v>
      </c>
      <c r="F17" s="246">
        <f>'Postojeći krediti'!F27+'Postojeći krediti'!F33</f>
        <v>0</v>
      </c>
    </row>
    <row r="18" spans="1:21" ht="11.5" thickTop="1" thickBot="1" x14ac:dyDescent="0.3">
      <c r="A18" s="218" t="s">
        <v>237</v>
      </c>
      <c r="B18" s="247">
        <f>B16-B17</f>
        <v>0</v>
      </c>
      <c r="C18" s="247">
        <f t="shared" ref="C18:F18" si="3">C16-C17</f>
        <v>0</v>
      </c>
      <c r="D18" s="247">
        <f t="shared" si="3"/>
        <v>0</v>
      </c>
      <c r="E18" s="247">
        <f t="shared" si="3"/>
        <v>0</v>
      </c>
      <c r="F18" s="247">
        <f t="shared" si="3"/>
        <v>0</v>
      </c>
    </row>
    <row r="19" spans="1:21" ht="11.5" thickTop="1" thickBot="1" x14ac:dyDescent="0.3">
      <c r="A19" s="218" t="s">
        <v>293</v>
      </c>
      <c r="B19" s="247">
        <f>B18</f>
        <v>0</v>
      </c>
      <c r="C19" s="247">
        <f t="shared" ref="C19:F19" si="4">C18</f>
        <v>0</v>
      </c>
      <c r="D19" s="247">
        <f t="shared" si="4"/>
        <v>0</v>
      </c>
      <c r="E19" s="247">
        <f t="shared" si="4"/>
        <v>0</v>
      </c>
      <c r="F19" s="247">
        <f t="shared" si="4"/>
        <v>0</v>
      </c>
      <c r="G19" s="11"/>
    </row>
    <row r="20" spans="1:21" ht="11" thickTop="1" thickBot="1" x14ac:dyDescent="0.25">
      <c r="A20" s="248" t="s">
        <v>51</v>
      </c>
      <c r="B20" s="246">
        <f>IF(B19&lt;0,0,IF(B19&lt;=3000000,B19*0.12,IF(B19&gt;3000000,B19*0.18)))</f>
        <v>0</v>
      </c>
      <c r="C20" s="246">
        <f>IF(C19&lt;0,0,IF(C19&lt;=3000000,C19*0.12,IF(C19&gt;3000000,C19*0.18)))</f>
        <v>0</v>
      </c>
      <c r="D20" s="246">
        <f>IF(D19&lt;0,0,IF(D19&lt;=3000000,D19*0.12,IF(D19&gt;3000000,D19*0.18)))</f>
        <v>0</v>
      </c>
      <c r="E20" s="246">
        <f>IF(E19&lt;0,0,IF(E19&lt;=3000000,E19*0.12,IF(E19&gt;3000000,E19*0.18)))</f>
        <v>0</v>
      </c>
      <c r="F20" s="246">
        <f>IF(F19&lt;0,0,IF(F19&lt;=3000000,F19*0.12,IF(F19&gt;3000000,F19*0.18)))</f>
        <v>0</v>
      </c>
      <c r="G20" s="11"/>
    </row>
    <row r="21" spans="1:21" ht="11.5" thickTop="1" thickBot="1" x14ac:dyDescent="0.3">
      <c r="A21" s="218" t="s">
        <v>294</v>
      </c>
      <c r="B21" s="247">
        <f>IFERROR((B19-B20),B19)</f>
        <v>0</v>
      </c>
      <c r="C21" s="247">
        <f t="shared" ref="C21:F21" si="5">IFERROR((C19-C20),C19)</f>
        <v>0</v>
      </c>
      <c r="D21" s="247">
        <f t="shared" si="5"/>
        <v>0</v>
      </c>
      <c r="E21" s="247">
        <f t="shared" si="5"/>
        <v>0</v>
      </c>
      <c r="F21" s="247">
        <f t="shared" si="5"/>
        <v>0</v>
      </c>
    </row>
    <row r="22" spans="1:21" ht="11.5" thickTop="1" thickBot="1" x14ac:dyDescent="0.3">
      <c r="A22" s="218"/>
      <c r="B22" s="249"/>
      <c r="C22" s="249"/>
      <c r="D22" s="249"/>
      <c r="E22" s="249"/>
      <c r="F22" s="249"/>
    </row>
    <row r="23" spans="1:21" ht="14" thickTop="1" thickBot="1" x14ac:dyDescent="0.3">
      <c r="A23" s="244" t="s">
        <v>238</v>
      </c>
      <c r="B23" s="250" t="s">
        <v>16</v>
      </c>
      <c r="C23" s="250" t="s">
        <v>17</v>
      </c>
      <c r="D23" s="250" t="s">
        <v>18</v>
      </c>
      <c r="E23" s="250" t="s">
        <v>19</v>
      </c>
      <c r="F23" s="250" t="s">
        <v>20</v>
      </c>
    </row>
    <row r="24" spans="1:21" ht="11.5" thickTop="1" thickBot="1" x14ac:dyDescent="0.3">
      <c r="A24" s="174" t="s">
        <v>239</v>
      </c>
      <c r="B24" s="246">
        <f>B14</f>
        <v>0</v>
      </c>
      <c r="C24" s="246">
        <f>C14</f>
        <v>0</v>
      </c>
      <c r="D24" s="246">
        <f>D14</f>
        <v>0</v>
      </c>
      <c r="E24" s="246">
        <f>E14</f>
        <v>0</v>
      </c>
      <c r="F24" s="246">
        <f>F14</f>
        <v>0</v>
      </c>
      <c r="M24" s="13"/>
      <c r="N24" s="13"/>
      <c r="O24" s="13"/>
      <c r="P24" s="13"/>
      <c r="Q24" s="13"/>
      <c r="R24" s="13"/>
      <c r="S24" s="13"/>
      <c r="T24" s="13"/>
      <c r="U24" s="13"/>
    </row>
    <row r="25" spans="1:21" ht="11.5" thickTop="1" thickBot="1" x14ac:dyDescent="0.3">
      <c r="A25" s="174" t="s">
        <v>240</v>
      </c>
      <c r="B25" s="246">
        <f>'Postojeći krediti'!B27</f>
        <v>0</v>
      </c>
      <c r="C25" s="246">
        <f>'Postojeći krediti'!C27</f>
        <v>0</v>
      </c>
      <c r="D25" s="246">
        <f>'Postojeći krediti'!D27</f>
        <v>0</v>
      </c>
      <c r="E25" s="246">
        <f>'Postojeći krediti'!E27</f>
        <v>0</v>
      </c>
      <c r="F25" s="246">
        <f>'Postojeći krediti'!F27</f>
        <v>0</v>
      </c>
      <c r="M25" s="13"/>
      <c r="N25" s="13"/>
      <c r="O25" s="13"/>
      <c r="P25" s="13"/>
      <c r="Q25" s="13"/>
      <c r="R25" s="13"/>
      <c r="S25" s="13"/>
      <c r="T25" s="13"/>
      <c r="U25" s="13"/>
    </row>
    <row r="26" spans="1:21" ht="11.5" thickTop="1" thickBot="1" x14ac:dyDescent="0.3">
      <c r="A26" s="174" t="s">
        <v>241</v>
      </c>
      <c r="B26" s="246">
        <f>'Postojeći krediti'!B26</f>
        <v>0</v>
      </c>
      <c r="C26" s="246">
        <f>'Postojeći krediti'!C26</f>
        <v>0</v>
      </c>
      <c r="D26" s="246">
        <f>'Postojeći krediti'!D26</f>
        <v>0</v>
      </c>
      <c r="E26" s="246">
        <f>'Postojeći krediti'!E26</f>
        <v>0</v>
      </c>
      <c r="F26" s="246">
        <f>'Postojeći krediti'!F26</f>
        <v>0</v>
      </c>
      <c r="M26" s="13"/>
      <c r="N26" s="13"/>
      <c r="O26" s="13"/>
      <c r="P26" s="13"/>
      <c r="Q26" s="13"/>
      <c r="R26" s="13"/>
      <c r="S26" s="13"/>
      <c r="T26" s="13"/>
      <c r="U26" s="13"/>
    </row>
    <row r="27" spans="1:21" ht="11.5" thickTop="1" thickBot="1" x14ac:dyDescent="0.3">
      <c r="A27" s="251" t="s">
        <v>242</v>
      </c>
      <c r="B27" s="252">
        <f>B34</f>
        <v>0</v>
      </c>
      <c r="C27" s="252">
        <v>0</v>
      </c>
      <c r="D27" s="252">
        <v>0</v>
      </c>
      <c r="E27" s="252">
        <v>0</v>
      </c>
      <c r="F27" s="252">
        <v>0</v>
      </c>
      <c r="M27" s="13"/>
      <c r="N27" s="13"/>
      <c r="O27" s="13"/>
      <c r="P27" s="13"/>
      <c r="Q27" s="13"/>
      <c r="R27" s="13"/>
      <c r="S27" s="13"/>
      <c r="T27" s="13"/>
      <c r="U27" s="13"/>
    </row>
    <row r="28" spans="1:21" ht="11.5" thickTop="1" thickBot="1" x14ac:dyDescent="0.3">
      <c r="A28" s="251" t="s">
        <v>243</v>
      </c>
      <c r="B28" s="252">
        <f>B35</f>
        <v>0</v>
      </c>
      <c r="C28" s="252">
        <v>0</v>
      </c>
      <c r="D28" s="252">
        <v>0</v>
      </c>
      <c r="E28" s="252">
        <v>0</v>
      </c>
      <c r="F28" s="252">
        <v>0</v>
      </c>
      <c r="M28" s="13"/>
      <c r="N28" s="13"/>
      <c r="O28" s="13"/>
      <c r="P28" s="13"/>
      <c r="Q28" s="13"/>
      <c r="R28" s="13"/>
      <c r="S28" s="13"/>
      <c r="T28" s="13"/>
      <c r="U28" s="13"/>
    </row>
    <row r="29" spans="1:21" ht="11.5" thickTop="1" thickBot="1" x14ac:dyDescent="0.3">
      <c r="A29" s="174" t="s">
        <v>244</v>
      </c>
      <c r="B29" s="246">
        <f>B20</f>
        <v>0</v>
      </c>
      <c r="C29" s="246">
        <f>C20</f>
        <v>0</v>
      </c>
      <c r="D29" s="246">
        <f>D20</f>
        <v>0</v>
      </c>
      <c r="E29" s="246">
        <f>E20</f>
        <v>0</v>
      </c>
      <c r="F29" s="246">
        <f>F20</f>
        <v>0</v>
      </c>
      <c r="M29" s="13"/>
      <c r="N29" s="13"/>
      <c r="O29" s="13"/>
      <c r="P29" s="13"/>
      <c r="Q29" s="13"/>
      <c r="R29" s="13"/>
      <c r="S29" s="13"/>
      <c r="T29" s="13"/>
      <c r="U29" s="13"/>
    </row>
    <row r="30" spans="1:21" ht="11.5" thickTop="1" thickBot="1" x14ac:dyDescent="0.3">
      <c r="A30" s="218" t="s">
        <v>245</v>
      </c>
      <c r="B30" s="247">
        <f>B24-B25-B26-B27-B28-B29</f>
        <v>0</v>
      </c>
      <c r="C30" s="247">
        <f t="shared" ref="C30:F30" si="6">C24-C25-C26-C27-C28-C29</f>
        <v>0</v>
      </c>
      <c r="D30" s="247">
        <f t="shared" si="6"/>
        <v>0</v>
      </c>
      <c r="E30" s="247">
        <f t="shared" si="6"/>
        <v>0</v>
      </c>
      <c r="F30" s="247">
        <f t="shared" si="6"/>
        <v>0</v>
      </c>
      <c r="M30" s="13"/>
      <c r="N30" s="13"/>
      <c r="O30" s="13"/>
      <c r="P30" s="13"/>
      <c r="Q30" s="13"/>
      <c r="R30" s="13"/>
      <c r="S30" s="13"/>
      <c r="T30" s="13"/>
      <c r="U30" s="13"/>
    </row>
    <row r="31" spans="1:21" ht="11.5" thickTop="1" thickBot="1" x14ac:dyDescent="0.3">
      <c r="A31" s="253" t="s">
        <v>246</v>
      </c>
      <c r="B31" s="254">
        <f>SUM('Postojeći krediti'!B33)</f>
        <v>0</v>
      </c>
      <c r="C31" s="254">
        <f>SUM('Postojeći krediti'!C33)</f>
        <v>0</v>
      </c>
      <c r="D31" s="254">
        <f>SUM('Postojeći krediti'!D33)</f>
        <v>0</v>
      </c>
      <c r="E31" s="254">
        <f>SUM('Postojeći krediti'!E33)</f>
        <v>0</v>
      </c>
      <c r="F31" s="254">
        <f>SUM('Postojeći krediti'!F33)</f>
        <v>0</v>
      </c>
      <c r="M31" s="13"/>
      <c r="N31" s="13"/>
      <c r="O31" s="13"/>
      <c r="P31" s="13"/>
      <c r="Q31" s="13"/>
      <c r="R31" s="13"/>
      <c r="S31" s="13"/>
      <c r="T31" s="13"/>
      <c r="U31" s="13"/>
    </row>
    <row r="32" spans="1:21" ht="11.5" thickTop="1" thickBot="1" x14ac:dyDescent="0.3">
      <c r="A32" s="253" t="s">
        <v>247</v>
      </c>
      <c r="B32" s="254">
        <f>'Postojeći krediti'!B32</f>
        <v>0</v>
      </c>
      <c r="C32" s="254">
        <f>'Postojeći krediti'!C32</f>
        <v>0</v>
      </c>
      <c r="D32" s="254">
        <f>'Postojeći krediti'!D32</f>
        <v>0</v>
      </c>
      <c r="E32" s="254">
        <f>'Postojeći krediti'!E32</f>
        <v>0</v>
      </c>
      <c r="F32" s="254">
        <f>'Postojeći krediti'!F32</f>
        <v>0</v>
      </c>
      <c r="M32" s="13"/>
      <c r="N32" s="13"/>
      <c r="O32" s="13"/>
      <c r="P32" s="13"/>
      <c r="Q32" s="13"/>
      <c r="R32" s="13"/>
      <c r="S32" s="13"/>
      <c r="T32" s="13"/>
      <c r="U32" s="13"/>
    </row>
    <row r="33" spans="1:21" ht="14.25" customHeight="1" thickTop="1" thickBot="1" x14ac:dyDescent="0.3">
      <c r="A33" s="218" t="s">
        <v>248</v>
      </c>
      <c r="B33" s="247">
        <f>B30-B31-B32</f>
        <v>0</v>
      </c>
      <c r="C33" s="247">
        <f t="shared" ref="C33:F33" si="7">C30-C31-C32</f>
        <v>0</v>
      </c>
      <c r="D33" s="247">
        <f t="shared" si="7"/>
        <v>0</v>
      </c>
      <c r="E33" s="247">
        <f t="shared" si="7"/>
        <v>0</v>
      </c>
      <c r="F33" s="247">
        <f t="shared" si="7"/>
        <v>0</v>
      </c>
      <c r="M33" s="13"/>
      <c r="N33" s="13"/>
      <c r="O33" s="13"/>
      <c r="P33" s="13"/>
      <c r="Q33" s="13"/>
      <c r="R33" s="13"/>
      <c r="S33" s="13"/>
      <c r="T33" s="13"/>
      <c r="U33" s="13"/>
    </row>
    <row r="34" spans="1:21" ht="11.5" thickTop="1" thickBot="1" x14ac:dyDescent="0.3">
      <c r="A34" s="240" t="s">
        <v>249</v>
      </c>
      <c r="B34" s="252">
        <f>'Plan otplate'!D9</f>
        <v>0</v>
      </c>
      <c r="C34" s="252">
        <v>0</v>
      </c>
      <c r="D34" s="252">
        <v>0</v>
      </c>
      <c r="E34" s="252">
        <v>0</v>
      </c>
      <c r="F34" s="252">
        <v>0</v>
      </c>
      <c r="M34" s="13"/>
      <c r="N34" s="13"/>
      <c r="O34" s="13"/>
      <c r="P34" s="13"/>
      <c r="Q34" s="13"/>
      <c r="R34" s="13"/>
      <c r="S34" s="13"/>
      <c r="T34" s="13"/>
      <c r="U34" s="13"/>
    </row>
    <row r="35" spans="1:21" ht="11.5" thickTop="1" thickBot="1" x14ac:dyDescent="0.3">
      <c r="A35" s="240" t="s">
        <v>250</v>
      </c>
      <c r="B35" s="252">
        <f>'Izvori financiranja'!B4</f>
        <v>0</v>
      </c>
      <c r="C35" s="252">
        <v>0</v>
      </c>
      <c r="D35" s="252">
        <v>0</v>
      </c>
      <c r="E35" s="252">
        <v>0</v>
      </c>
      <c r="F35" s="252">
        <v>0</v>
      </c>
      <c r="M35" s="13"/>
      <c r="N35" s="13"/>
      <c r="O35" s="13"/>
      <c r="P35" s="13"/>
      <c r="Q35" s="13"/>
      <c r="R35" s="13"/>
      <c r="S35" s="13"/>
      <c r="T35" s="13"/>
      <c r="U35" s="13"/>
    </row>
    <row r="36" spans="1:21" ht="11.5" thickTop="1" thickBot="1" x14ac:dyDescent="0.3">
      <c r="A36" s="174" t="s">
        <v>248</v>
      </c>
      <c r="B36" s="247">
        <f>B33+B34+B35</f>
        <v>0</v>
      </c>
      <c r="C36" s="247">
        <f>B36+C33+C34+C35</f>
        <v>0</v>
      </c>
      <c r="D36" s="247">
        <f>C36+D33+D34+D35</f>
        <v>0</v>
      </c>
      <c r="E36" s="247">
        <f t="shared" ref="E36:F36" si="8">D36+E33+E34+E35</f>
        <v>0</v>
      </c>
      <c r="F36" s="247">
        <f t="shared" si="8"/>
        <v>0</v>
      </c>
      <c r="M36" s="13"/>
      <c r="N36" s="13"/>
      <c r="O36" s="13"/>
      <c r="P36" s="13"/>
      <c r="Q36" s="13"/>
      <c r="R36" s="13"/>
      <c r="S36" s="13"/>
      <c r="T36" s="13"/>
      <c r="U36" s="13"/>
    </row>
    <row r="37" spans="1:21" ht="11.5" thickTop="1" thickBot="1" x14ac:dyDescent="0.3">
      <c r="A37" s="174"/>
      <c r="B37" s="247"/>
      <c r="C37" s="247"/>
      <c r="D37" s="247"/>
      <c r="E37" s="247"/>
      <c r="F37" s="247"/>
      <c r="G37" s="13"/>
      <c r="H37" s="13"/>
      <c r="I37" s="13"/>
      <c r="J37" s="13"/>
      <c r="K37" s="13"/>
      <c r="L37" s="13"/>
      <c r="M37" s="13"/>
      <c r="N37" s="13"/>
      <c r="O37" s="13"/>
      <c r="P37" s="13"/>
      <c r="Q37" s="13"/>
      <c r="R37" s="13"/>
      <c r="S37" s="13"/>
      <c r="T37" s="13"/>
      <c r="U37" s="13"/>
    </row>
    <row r="38" spans="1:21" ht="11.5" thickTop="1" thickBot="1" x14ac:dyDescent="0.3">
      <c r="A38" s="218" t="s">
        <v>251</v>
      </c>
      <c r="B38" s="255" t="e">
        <f>B24/((B25+B26+B31+B32)*1.04)</f>
        <v>#DIV/0!</v>
      </c>
      <c r="C38" s="255" t="e">
        <f>C24/((C25+C26+C31+C32)*1.04)</f>
        <v>#DIV/0!</v>
      </c>
      <c r="D38" s="255" t="e">
        <f>D24/((D25+D26+D31+D32)*1.04)</f>
        <v>#DIV/0!</v>
      </c>
      <c r="E38" s="255" t="e">
        <f>E24/((E25+E26+E31+E32)*1.04)</f>
        <v>#DIV/0!</v>
      </c>
      <c r="F38" s="255" t="e">
        <f>F24/((F25+F26+F31+F32)*1.04)</f>
        <v>#DIV/0!</v>
      </c>
      <c r="G38" s="13"/>
      <c r="H38" s="13"/>
      <c r="I38" s="13"/>
      <c r="J38" s="13"/>
      <c r="K38" s="13"/>
      <c r="L38" s="13"/>
      <c r="M38" s="13"/>
      <c r="N38" s="13"/>
      <c r="O38" s="13"/>
      <c r="P38" s="13"/>
      <c r="Q38" s="13"/>
      <c r="R38" s="13"/>
      <c r="S38" s="13"/>
      <c r="T38" s="13"/>
      <c r="U38" s="13"/>
    </row>
    <row r="39" spans="1:21" ht="40" customHeight="1" thickTop="1" x14ac:dyDescent="0.2">
      <c r="A39" s="87"/>
      <c r="B39" s="256" t="e">
        <f>IF(B38&gt;=1.25,"Klijent ima kreditnu sposobnost","Klijent nema kreditnu sposobnost")</f>
        <v>#DIV/0!</v>
      </c>
      <c r="C39" s="256" t="e">
        <f t="shared" ref="C39:F39" si="9">IF(C38&gt;=1.25,"Klijent ima kreditnu sposobnost","Klijent nema kreditnu sposobnost")</f>
        <v>#DIV/0!</v>
      </c>
      <c r="D39" s="256" t="e">
        <f t="shared" si="9"/>
        <v>#DIV/0!</v>
      </c>
      <c r="E39" s="256" t="e">
        <f t="shared" si="9"/>
        <v>#DIV/0!</v>
      </c>
      <c r="F39" s="256" t="e">
        <f t="shared" si="9"/>
        <v>#DIV/0!</v>
      </c>
      <c r="G39" s="11"/>
      <c r="H39" s="11"/>
      <c r="I39" s="11"/>
      <c r="J39" s="11"/>
      <c r="K39" s="11"/>
      <c r="L39" s="11"/>
      <c r="M39" s="11"/>
      <c r="N39" s="11"/>
      <c r="O39" s="11"/>
      <c r="P39" s="11"/>
      <c r="Q39" s="11"/>
      <c r="R39" s="11"/>
      <c r="S39" s="11"/>
      <c r="T39" s="11"/>
      <c r="U39" s="11"/>
    </row>
    <row r="40" spans="1:21" x14ac:dyDescent="0.2">
      <c r="A40" s="87"/>
      <c r="B40" s="87"/>
      <c r="C40" s="87"/>
      <c r="D40" s="87"/>
      <c r="E40" s="87"/>
      <c r="F40" s="88"/>
    </row>
    <row r="41" spans="1:21" x14ac:dyDescent="0.2">
      <c r="A41" s="87"/>
      <c r="B41" s="87"/>
      <c r="C41" s="87"/>
      <c r="D41" s="87"/>
      <c r="E41" s="87"/>
      <c r="F41" s="87"/>
    </row>
    <row r="42" spans="1:21" x14ac:dyDescent="0.2">
      <c r="A42" s="87"/>
      <c r="B42" s="87"/>
      <c r="C42" s="87"/>
      <c r="D42" s="87"/>
      <c r="E42" s="87"/>
      <c r="F42" s="87"/>
    </row>
    <row r="43" spans="1:21" x14ac:dyDescent="0.2">
      <c r="A43" s="87"/>
      <c r="B43" s="87"/>
      <c r="C43" s="87"/>
      <c r="D43" s="87"/>
      <c r="E43" s="87"/>
      <c r="F43" s="87"/>
    </row>
    <row r="44" spans="1:21" x14ac:dyDescent="0.2">
      <c r="A44" s="87"/>
      <c r="B44" s="87"/>
      <c r="C44" s="87"/>
      <c r="D44" s="87"/>
      <c r="E44" s="87"/>
      <c r="F44" s="87"/>
    </row>
    <row r="45" spans="1:21" x14ac:dyDescent="0.2">
      <c r="A45" s="87"/>
      <c r="B45" s="87"/>
      <c r="C45" s="87"/>
      <c r="D45" s="87"/>
      <c r="E45" s="87"/>
      <c r="F45" s="87"/>
    </row>
    <row r="46" spans="1:21" x14ac:dyDescent="0.2">
      <c r="A46" s="87"/>
      <c r="B46" s="87"/>
      <c r="C46" s="87"/>
      <c r="D46" s="87"/>
      <c r="E46" s="87"/>
      <c r="F46" s="87"/>
    </row>
  </sheetData>
  <sheetProtection algorithmName="SHA-512" hashValue="fe1Xiz2GpnYfWRcrmvGWq1GKjnX8nikt9PO+AOUGEPAy4/2fTL0kNhEryWgo7o/fRfEiR/6PywniBDz1yP1zSQ==" saltValue="Q3jv8qJpLI4KgXNeWPq85Q==" spinCount="100000" sheet="1" objects="1" scenarios="1"/>
  <mergeCells count="1">
    <mergeCell ref="A2:F2"/>
  </mergeCells>
  <conditionalFormatting sqref="B38:F38">
    <cfRule type="cellIs" dxfId="5" priority="2" operator="lessThan">
      <formula>1.25</formula>
    </cfRule>
    <cfRule type="cellIs" dxfId="4" priority="3" operator="greaterThanOrEqual">
      <formula>1.25</formula>
    </cfRule>
  </conditionalFormatting>
  <conditionalFormatting sqref="B39:F39">
    <cfRule type="cellIs" dxfId="3" priority="1" operator="equal">
      <formula>"Klijent nema kreditnu sposobnost"</formula>
    </cfRule>
  </conditionalFormatting>
  <printOptions horizontalCentered="1"/>
  <pageMargins left="0.23622047244094491" right="0.23622047244094491" top="0.74803149606299213" bottom="0.74803149606299213"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pane ySplit="2" topLeftCell="A3" activePane="bottomLeft" state="frozen"/>
      <selection pane="bottomLeft" activeCell="D5" sqref="D5"/>
    </sheetView>
  </sheetViews>
  <sheetFormatPr defaultColWidth="9.08984375" defaultRowHeight="12.5" x14ac:dyDescent="0.25"/>
  <cols>
    <col min="1" max="1" width="96.6328125" style="1" customWidth="1"/>
    <col min="2" max="7" width="9.08984375" style="1"/>
    <col min="8" max="8" width="15" style="1" customWidth="1"/>
    <col min="9" max="16384" width="9.08984375" style="1"/>
  </cols>
  <sheetData>
    <row r="1" spans="1:6" ht="50.15" customHeight="1" thickBot="1" x14ac:dyDescent="0.3"/>
    <row r="2" spans="1:6" ht="24" customHeight="1" thickBot="1" x14ac:dyDescent="0.3">
      <c r="A2" s="77" t="s">
        <v>136</v>
      </c>
      <c r="B2" s="2"/>
      <c r="C2" s="2"/>
      <c r="D2" s="2"/>
      <c r="E2" s="2"/>
      <c r="F2" s="2"/>
    </row>
    <row r="3" spans="1:6" ht="13" thickBot="1" x14ac:dyDescent="0.3">
      <c r="A3" s="73" t="s">
        <v>137</v>
      </c>
      <c r="B3" s="2"/>
      <c r="C3" s="2"/>
      <c r="D3" s="2"/>
      <c r="E3" s="2"/>
      <c r="F3" s="2"/>
    </row>
    <row r="4" spans="1:6" ht="13" thickBot="1" x14ac:dyDescent="0.3">
      <c r="A4" s="74" t="s">
        <v>138</v>
      </c>
      <c r="B4" s="2"/>
      <c r="C4" s="2"/>
      <c r="D4" s="2"/>
      <c r="E4" s="2"/>
      <c r="F4" s="2"/>
    </row>
    <row r="5" spans="1:6" ht="13" thickBot="1" x14ac:dyDescent="0.3">
      <c r="A5" s="75" t="s">
        <v>139</v>
      </c>
      <c r="B5" s="2"/>
      <c r="C5" s="2"/>
      <c r="D5" s="2"/>
      <c r="E5" s="2"/>
      <c r="F5" s="2"/>
    </row>
    <row r="6" spans="1:6" ht="13" thickBot="1" x14ac:dyDescent="0.3">
      <c r="A6" s="296" t="s">
        <v>179</v>
      </c>
      <c r="B6" s="2"/>
      <c r="C6" s="2"/>
      <c r="D6" s="2"/>
      <c r="E6" s="2"/>
      <c r="F6" s="2"/>
    </row>
    <row r="7" spans="1:6" ht="13" thickBot="1" x14ac:dyDescent="0.3">
      <c r="A7" s="296"/>
      <c r="B7" s="2"/>
      <c r="C7" s="2"/>
      <c r="D7" s="2"/>
      <c r="E7" s="2"/>
      <c r="F7" s="2"/>
    </row>
    <row r="8" spans="1:6" ht="13" thickBot="1" x14ac:dyDescent="0.3">
      <c r="A8" s="75" t="s">
        <v>144</v>
      </c>
      <c r="B8" s="2"/>
      <c r="C8" s="2"/>
      <c r="D8" s="2"/>
      <c r="E8" s="2"/>
      <c r="F8" s="2"/>
    </row>
    <row r="9" spans="1:6" ht="13" thickBot="1" x14ac:dyDescent="0.3">
      <c r="A9" s="75" t="s">
        <v>140</v>
      </c>
      <c r="B9" s="2"/>
      <c r="C9" s="2"/>
      <c r="D9" s="2"/>
      <c r="E9" s="2"/>
      <c r="F9" s="2"/>
    </row>
    <row r="10" spans="1:6" ht="13" thickBot="1" x14ac:dyDescent="0.3">
      <c r="A10" s="75" t="s">
        <v>285</v>
      </c>
      <c r="B10" s="2"/>
      <c r="C10" s="2"/>
      <c r="D10" s="2"/>
      <c r="E10" s="2"/>
      <c r="F10" s="2"/>
    </row>
    <row r="11" spans="1:6" x14ac:dyDescent="0.25">
      <c r="A11" s="3"/>
      <c r="B11" s="2"/>
      <c r="C11" s="2"/>
      <c r="D11" s="2"/>
      <c r="E11" s="2"/>
      <c r="F11" s="2"/>
    </row>
    <row r="12" spans="1:6" x14ac:dyDescent="0.25">
      <c r="A12" s="4"/>
    </row>
    <row r="13" spans="1:6" x14ac:dyDescent="0.25">
      <c r="A13" s="4"/>
    </row>
  </sheetData>
  <sheetProtection algorithmName="SHA-512" hashValue="Y71TP2mY0R8VbNhAKdkcHk6bhkdfStTrqw3J56SvizdU8J4jUDLirtAjJA6WI1n4GY5GAjhhNEQRZnF+TpXSwg==" saltValue="xMTS83KqJawr/SgtvzGxYA==" spinCount="100000" sheet="1" objects="1" scenarios="1"/>
  <mergeCells count="1">
    <mergeCell ref="A6:A7"/>
  </mergeCells>
  <pageMargins left="0.23622047244094491" right="0.23622047244094491"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pane xSplit="1" ySplit="3" topLeftCell="B4" activePane="bottomRight" state="frozen"/>
      <selection pane="topRight" activeCell="B1" sqref="B1"/>
      <selection pane="bottomLeft" activeCell="A4" sqref="A4"/>
      <selection pane="bottomRight" activeCell="G20" sqref="G20"/>
    </sheetView>
  </sheetViews>
  <sheetFormatPr defaultColWidth="9.08984375" defaultRowHeight="10" x14ac:dyDescent="0.2"/>
  <cols>
    <col min="1" max="1" width="48.453125" style="10" customWidth="1"/>
    <col min="2" max="6" width="11.6328125" style="10" customWidth="1"/>
    <col min="7" max="7" width="45.90625" style="14" bestFit="1" customWidth="1"/>
    <col min="8" max="16384" width="9.08984375" style="10"/>
  </cols>
  <sheetData>
    <row r="1" spans="1:7" ht="50.15" customHeight="1" thickBot="1" x14ac:dyDescent="0.25"/>
    <row r="2" spans="1:7" ht="21" customHeight="1" thickTop="1" thickBot="1" x14ac:dyDescent="0.25">
      <c r="A2" s="402" t="s">
        <v>281</v>
      </c>
      <c r="B2" s="402"/>
      <c r="C2" s="402"/>
      <c r="D2" s="402"/>
      <c r="E2" s="402"/>
      <c r="F2" s="402"/>
    </row>
    <row r="3" spans="1:7" ht="15" customHeight="1" thickTop="1" thickBot="1" x14ac:dyDescent="0.3">
      <c r="A3" s="240" t="s">
        <v>227</v>
      </c>
      <c r="B3" s="241" t="s">
        <v>16</v>
      </c>
      <c r="C3" s="241" t="s">
        <v>17</v>
      </c>
      <c r="D3" s="241" t="s">
        <v>18</v>
      </c>
      <c r="E3" s="241" t="s">
        <v>19</v>
      </c>
      <c r="F3" s="241" t="s">
        <v>20</v>
      </c>
    </row>
    <row r="4" spans="1:7" ht="11" thickTop="1" thickBot="1" x14ac:dyDescent="0.25">
      <c r="A4" s="174" t="s">
        <v>228</v>
      </c>
      <c r="B4" s="257" t="e">
        <f>B11/B8</f>
        <v>#DIV/0!</v>
      </c>
      <c r="C4" s="257" t="e">
        <f>C11/C8</f>
        <v>#DIV/0!</v>
      </c>
      <c r="D4" s="257" t="e">
        <f>D11/D8</f>
        <v>#DIV/0!</v>
      </c>
      <c r="E4" s="257" t="e">
        <f>E11/E8</f>
        <v>#DIV/0!</v>
      </c>
      <c r="F4" s="257" t="e">
        <f>F11/F8</f>
        <v>#DIV/0!</v>
      </c>
    </row>
    <row r="5" spans="1:7" ht="11" thickTop="1" thickBot="1" x14ac:dyDescent="0.25">
      <c r="A5" s="174" t="s">
        <v>229</v>
      </c>
      <c r="B5" s="242" t="s">
        <v>27</v>
      </c>
      <c r="C5" s="257">
        <f>'Prihodi od prodaje'!C48</f>
        <v>0</v>
      </c>
      <c r="D5" s="257">
        <f>'Prihodi od prodaje'!D48</f>
        <v>0</v>
      </c>
      <c r="E5" s="257">
        <f>'Prihodi od prodaje'!E48</f>
        <v>0</v>
      </c>
      <c r="F5" s="257">
        <f>'Prihodi od prodaje'!F48</f>
        <v>0</v>
      </c>
    </row>
    <row r="6" spans="1:7" ht="11" thickTop="1" thickBot="1" x14ac:dyDescent="0.25">
      <c r="A6" s="174"/>
      <c r="B6" s="174"/>
      <c r="C6" s="174"/>
      <c r="D6" s="174"/>
      <c r="E6" s="174"/>
      <c r="F6" s="94"/>
    </row>
    <row r="7" spans="1:7" ht="14" thickTop="1" thickBot="1" x14ac:dyDescent="0.3">
      <c r="A7" s="244" t="s">
        <v>230</v>
      </c>
      <c r="B7" s="241" t="s">
        <v>16</v>
      </c>
      <c r="C7" s="241" t="s">
        <v>17</v>
      </c>
      <c r="D7" s="241" t="s">
        <v>18</v>
      </c>
      <c r="E7" s="241" t="s">
        <v>19</v>
      </c>
      <c r="F7" s="241" t="s">
        <v>20</v>
      </c>
    </row>
    <row r="8" spans="1:7" ht="11" thickTop="1" thickBot="1" x14ac:dyDescent="0.25">
      <c r="A8" s="245" t="s">
        <v>280</v>
      </c>
      <c r="B8" s="246">
        <f>'Management case'!B8*(1-15%)</f>
        <v>0</v>
      </c>
      <c r="C8" s="246">
        <f>'Management case'!C8*(1-15%)</f>
        <v>0</v>
      </c>
      <c r="D8" s="246">
        <f>'Management case'!D8*(1-15%)</f>
        <v>0</v>
      </c>
      <c r="E8" s="246">
        <f>'Management case'!E8*(1-15%)</f>
        <v>0</v>
      </c>
      <c r="F8" s="246">
        <f>'Management case'!F8*(1-15%)</f>
        <v>0</v>
      </c>
    </row>
    <row r="9" spans="1:7" ht="11.5" thickTop="1" thickBot="1" x14ac:dyDescent="0.3">
      <c r="A9" s="218" t="s">
        <v>292</v>
      </c>
      <c r="B9" s="247">
        <f>B8</f>
        <v>0</v>
      </c>
      <c r="C9" s="247">
        <f t="shared" ref="C9:F9" si="0">C8</f>
        <v>0</v>
      </c>
      <c r="D9" s="247">
        <f t="shared" si="0"/>
        <v>0</v>
      </c>
      <c r="E9" s="247">
        <f t="shared" si="0"/>
        <v>0</v>
      </c>
      <c r="F9" s="247">
        <f t="shared" si="0"/>
        <v>0</v>
      </c>
    </row>
    <row r="10" spans="1:7" ht="14.25" customHeight="1" thickTop="1" thickBot="1" x14ac:dyDescent="0.3">
      <c r="A10" s="218" t="s">
        <v>283</v>
      </c>
      <c r="B10" s="258">
        <f>'Management case'!B10</f>
        <v>0</v>
      </c>
      <c r="C10" s="258">
        <f>'Management case'!C10</f>
        <v>0</v>
      </c>
      <c r="D10" s="258">
        <f>'Management case'!D10</f>
        <v>0</v>
      </c>
      <c r="E10" s="258">
        <f>'Management case'!E10</f>
        <v>0</v>
      </c>
      <c r="F10" s="258">
        <f>'Management case'!F10</f>
        <v>0</v>
      </c>
    </row>
    <row r="11" spans="1:7" ht="11.5" thickTop="1" thickBot="1" x14ac:dyDescent="0.3">
      <c r="A11" s="175" t="s">
        <v>231</v>
      </c>
      <c r="B11" s="247">
        <f>B9-B10</f>
        <v>0</v>
      </c>
      <c r="C11" s="247">
        <f t="shared" ref="C11:F11" si="1">C9-C10</f>
        <v>0</v>
      </c>
      <c r="D11" s="247">
        <f t="shared" si="1"/>
        <v>0</v>
      </c>
      <c r="E11" s="247">
        <f t="shared" si="1"/>
        <v>0</v>
      </c>
      <c r="F11" s="247">
        <f t="shared" si="1"/>
        <v>0</v>
      </c>
      <c r="G11" s="15"/>
    </row>
    <row r="12" spans="1:7" ht="11" thickTop="1" thickBot="1" x14ac:dyDescent="0.25">
      <c r="A12" s="248" t="s">
        <v>232</v>
      </c>
      <c r="B12" s="246">
        <f>'Management case'!B12</f>
        <v>0</v>
      </c>
      <c r="C12" s="246">
        <f>'Management case'!C12</f>
        <v>0</v>
      </c>
      <c r="D12" s="246">
        <f>'Management case'!D12</f>
        <v>0</v>
      </c>
      <c r="E12" s="246">
        <f>'Management case'!E12</f>
        <v>0</v>
      </c>
      <c r="F12" s="246">
        <f>'Management case'!F12</f>
        <v>0</v>
      </c>
      <c r="G12" s="15"/>
    </row>
    <row r="13" spans="1:7" ht="11" thickTop="1" thickBot="1" x14ac:dyDescent="0.25">
      <c r="A13" s="248" t="s">
        <v>233</v>
      </c>
      <c r="B13" s="246">
        <f>'Management case'!B13</f>
        <v>0</v>
      </c>
      <c r="C13" s="246">
        <f>'Management case'!C13</f>
        <v>0</v>
      </c>
      <c r="D13" s="246">
        <f>'Management case'!D13</f>
        <v>0</v>
      </c>
      <c r="E13" s="246">
        <f>'Management case'!E13</f>
        <v>0</v>
      </c>
      <c r="F13" s="246">
        <f>'Management case'!F13</f>
        <v>0</v>
      </c>
      <c r="G13" s="15"/>
    </row>
    <row r="14" spans="1:7" s="28" customFormat="1" ht="11.5" thickTop="1" thickBot="1" x14ac:dyDescent="0.3">
      <c r="A14" s="218" t="s">
        <v>234</v>
      </c>
      <c r="B14" s="247">
        <f>B11-(B12+B13)</f>
        <v>0</v>
      </c>
      <c r="C14" s="247">
        <f t="shared" ref="C14:F14" si="2">C11-(C12+C13)</f>
        <v>0</v>
      </c>
      <c r="D14" s="247">
        <f t="shared" si="2"/>
        <v>0</v>
      </c>
      <c r="E14" s="247">
        <f t="shared" si="2"/>
        <v>0</v>
      </c>
      <c r="F14" s="247">
        <f t="shared" si="2"/>
        <v>0</v>
      </c>
      <c r="G14" s="76"/>
    </row>
    <row r="15" spans="1:7" ht="11" thickTop="1" thickBot="1" x14ac:dyDescent="0.25">
      <c r="A15" s="248" t="s">
        <v>53</v>
      </c>
      <c r="B15" s="246">
        <f>'Management case'!B15</f>
        <v>0</v>
      </c>
      <c r="C15" s="246">
        <f>'Management case'!C15</f>
        <v>0</v>
      </c>
      <c r="D15" s="246">
        <f>'Management case'!D15</f>
        <v>0</v>
      </c>
      <c r="E15" s="246">
        <f>'Management case'!E15</f>
        <v>0</v>
      </c>
      <c r="F15" s="246">
        <f>'Management case'!F15</f>
        <v>0</v>
      </c>
      <c r="G15" s="15"/>
    </row>
    <row r="16" spans="1:7" s="28" customFormat="1" ht="11.5" thickTop="1" thickBot="1" x14ac:dyDescent="0.3">
      <c r="A16" s="218" t="s">
        <v>235</v>
      </c>
      <c r="B16" s="247">
        <f>B14-B15</f>
        <v>0</v>
      </c>
      <c r="C16" s="247">
        <f t="shared" ref="C16:F16" si="3">C14-C15</f>
        <v>0</v>
      </c>
      <c r="D16" s="247">
        <f t="shared" si="3"/>
        <v>0</v>
      </c>
      <c r="E16" s="247">
        <f t="shared" si="3"/>
        <v>0</v>
      </c>
      <c r="F16" s="247">
        <f t="shared" si="3"/>
        <v>0</v>
      </c>
      <c r="G16" s="76"/>
    </row>
    <row r="17" spans="1:11" ht="11.5" thickTop="1" thickBot="1" x14ac:dyDescent="0.3">
      <c r="A17" s="248" t="s">
        <v>236</v>
      </c>
      <c r="B17" s="254">
        <f>'Postojeći krediti'!B27+'Postojeći krediti'!B33</f>
        <v>0</v>
      </c>
      <c r="C17" s="254">
        <f>'Postojeći krediti'!C27+'Postojeći krediti'!C33</f>
        <v>0</v>
      </c>
      <c r="D17" s="254">
        <f>'Postojeći krediti'!D27+'Postojeći krediti'!D33</f>
        <v>0</v>
      </c>
      <c r="E17" s="254">
        <f>'Postojeći krediti'!E27+'Postojeći krediti'!E33</f>
        <v>0</v>
      </c>
      <c r="F17" s="254">
        <f>'Postojeći krediti'!F27+'Postojeći krediti'!F33</f>
        <v>0</v>
      </c>
      <c r="G17" s="79"/>
      <c r="H17" s="80"/>
      <c r="I17" s="80"/>
      <c r="J17" s="80"/>
    </row>
    <row r="18" spans="1:11" s="28" customFormat="1" ht="11.5" thickTop="1" thickBot="1" x14ac:dyDescent="0.3">
      <c r="A18" s="218" t="s">
        <v>237</v>
      </c>
      <c r="B18" s="247">
        <f>B16-B17</f>
        <v>0</v>
      </c>
      <c r="C18" s="247">
        <f t="shared" ref="C18:F18" si="4">C16-C17</f>
        <v>0</v>
      </c>
      <c r="D18" s="247">
        <f t="shared" si="4"/>
        <v>0</v>
      </c>
      <c r="E18" s="247">
        <f t="shared" si="4"/>
        <v>0</v>
      </c>
      <c r="F18" s="247">
        <f t="shared" si="4"/>
        <v>0</v>
      </c>
      <c r="G18" s="76"/>
    </row>
    <row r="19" spans="1:11" s="28" customFormat="1" ht="11.5" thickTop="1" thickBot="1" x14ac:dyDescent="0.3">
      <c r="A19" s="218" t="s">
        <v>293</v>
      </c>
      <c r="B19" s="247">
        <f>B18</f>
        <v>0</v>
      </c>
      <c r="C19" s="247">
        <f t="shared" ref="C19:F19" si="5">C18</f>
        <v>0</v>
      </c>
      <c r="D19" s="247">
        <f t="shared" si="5"/>
        <v>0</v>
      </c>
      <c r="E19" s="247">
        <f t="shared" si="5"/>
        <v>0</v>
      </c>
      <c r="F19" s="247">
        <f t="shared" si="5"/>
        <v>0</v>
      </c>
      <c r="G19" s="76"/>
    </row>
    <row r="20" spans="1:11" ht="11.5" thickTop="1" thickBot="1" x14ac:dyDescent="0.3">
      <c r="A20" s="248" t="s">
        <v>51</v>
      </c>
      <c r="B20" s="246">
        <f>IF(B19&lt;0,0,IF(B19&lt;=3000000,B19*0.12,IF(B19&gt;3000000,B19*0.18)))</f>
        <v>0</v>
      </c>
      <c r="C20" s="246">
        <f>IF(C19&lt;0,0,IF(C19&lt;=3000000,C19*0.12,IF(C19&gt;3000000,C19*0.18)))</f>
        <v>0</v>
      </c>
      <c r="D20" s="246">
        <f>IF(D19&lt;0,0,IF(D19&lt;=3000000,D19*0.12,IF(D19&gt;3000000,D19*0.18)))</f>
        <v>0</v>
      </c>
      <c r="E20" s="246">
        <f>IF(E19&lt;0,0,IF(E19&lt;=3000000,E19*0.12,IF(E19&gt;3000000,E19*0.18)))</f>
        <v>0</v>
      </c>
      <c r="F20" s="246">
        <f>IF(F19&lt;0,0,IF(F19&lt;=3000000,F19*0.12,IF(F19&gt;3000000,F19*0.18)))</f>
        <v>0</v>
      </c>
      <c r="G20" s="76"/>
    </row>
    <row r="21" spans="1:11" s="28" customFormat="1" ht="11.5" thickTop="1" thickBot="1" x14ac:dyDescent="0.3">
      <c r="A21" s="218" t="s">
        <v>294</v>
      </c>
      <c r="B21" s="247">
        <f>IFERROR((B19-B20),B19)</f>
        <v>0</v>
      </c>
      <c r="C21" s="247">
        <f t="shared" ref="C21:F21" si="6">IFERROR((C19-C20),C19)</f>
        <v>0</v>
      </c>
      <c r="D21" s="247">
        <f t="shared" si="6"/>
        <v>0</v>
      </c>
      <c r="E21" s="247">
        <f t="shared" si="6"/>
        <v>0</v>
      </c>
      <c r="F21" s="247">
        <f t="shared" si="6"/>
        <v>0</v>
      </c>
      <c r="G21" s="76"/>
    </row>
    <row r="22" spans="1:11" ht="11.5" thickTop="1" thickBot="1" x14ac:dyDescent="0.3">
      <c r="A22" s="218"/>
      <c r="B22" s="249"/>
      <c r="C22" s="249"/>
      <c r="D22" s="249"/>
      <c r="E22" s="249"/>
      <c r="F22" s="249"/>
    </row>
    <row r="23" spans="1:11" ht="14" thickTop="1" thickBot="1" x14ac:dyDescent="0.3">
      <c r="A23" s="244" t="s">
        <v>238</v>
      </c>
      <c r="B23" s="250" t="s">
        <v>16</v>
      </c>
      <c r="C23" s="250" t="s">
        <v>17</v>
      </c>
      <c r="D23" s="250" t="s">
        <v>18</v>
      </c>
      <c r="E23" s="250" t="s">
        <v>19</v>
      </c>
      <c r="F23" s="250" t="s">
        <v>20</v>
      </c>
    </row>
    <row r="24" spans="1:11" ht="11" thickTop="1" thickBot="1" x14ac:dyDescent="0.25">
      <c r="A24" s="174" t="s">
        <v>239</v>
      </c>
      <c r="B24" s="246">
        <f>B14</f>
        <v>0</v>
      </c>
      <c r="C24" s="246">
        <f>C14</f>
        <v>0</v>
      </c>
      <c r="D24" s="246">
        <f>D14</f>
        <v>0</v>
      </c>
      <c r="E24" s="246">
        <f>E14</f>
        <v>0</v>
      </c>
      <c r="F24" s="246">
        <f>F14</f>
        <v>0</v>
      </c>
    </row>
    <row r="25" spans="1:11" ht="11.5" thickTop="1" thickBot="1" x14ac:dyDescent="0.3">
      <c r="A25" s="174" t="s">
        <v>240</v>
      </c>
      <c r="B25" s="246">
        <f>'Postojeći krediti'!B27</f>
        <v>0</v>
      </c>
      <c r="C25" s="246">
        <f>'Postojeći krediti'!C27</f>
        <v>0</v>
      </c>
      <c r="D25" s="246">
        <f>'Postojeći krediti'!D27</f>
        <v>0</v>
      </c>
      <c r="E25" s="246">
        <f>'Postojeći krediti'!E27</f>
        <v>0</v>
      </c>
      <c r="F25" s="246">
        <f>'Postojeći krediti'!F27</f>
        <v>0</v>
      </c>
      <c r="G25" s="13"/>
      <c r="H25" s="13"/>
      <c r="I25" s="13"/>
      <c r="J25" s="13"/>
      <c r="K25" s="13"/>
    </row>
    <row r="26" spans="1:11" ht="11.5" thickTop="1" thickBot="1" x14ac:dyDescent="0.3">
      <c r="A26" s="174" t="s">
        <v>241</v>
      </c>
      <c r="B26" s="246">
        <f>'Postojeći krediti'!B26</f>
        <v>0</v>
      </c>
      <c r="C26" s="246">
        <f>'Postojeći krediti'!C26</f>
        <v>0</v>
      </c>
      <c r="D26" s="246">
        <f>'Postojeći krediti'!D26</f>
        <v>0</v>
      </c>
      <c r="E26" s="246">
        <f>'Postojeći krediti'!E26</f>
        <v>0</v>
      </c>
      <c r="F26" s="246">
        <f>'Postojeći krediti'!F26</f>
        <v>0</v>
      </c>
      <c r="G26" s="13"/>
      <c r="H26" s="13"/>
      <c r="I26" s="13"/>
      <c r="J26" s="13"/>
      <c r="K26" s="13"/>
    </row>
    <row r="27" spans="1:11" ht="11.5" thickTop="1" thickBot="1" x14ac:dyDescent="0.3">
      <c r="A27" s="251" t="s">
        <v>242</v>
      </c>
      <c r="B27" s="252">
        <f>'Management case'!B27</f>
        <v>0</v>
      </c>
      <c r="C27" s="252"/>
      <c r="D27" s="252"/>
      <c r="E27" s="252"/>
      <c r="F27" s="252"/>
      <c r="G27" s="13"/>
      <c r="H27" s="13"/>
      <c r="I27" s="13"/>
      <c r="J27" s="13"/>
      <c r="K27" s="13"/>
    </row>
    <row r="28" spans="1:11" ht="11.5" thickTop="1" thickBot="1" x14ac:dyDescent="0.3">
      <c r="A28" s="251" t="s">
        <v>243</v>
      </c>
      <c r="B28" s="252">
        <f>'Management case'!B28</f>
        <v>0</v>
      </c>
      <c r="C28" s="252"/>
      <c r="D28" s="252"/>
      <c r="E28" s="252"/>
      <c r="F28" s="252"/>
      <c r="G28" s="13"/>
      <c r="H28" s="13"/>
      <c r="I28" s="13"/>
      <c r="J28" s="13"/>
      <c r="K28" s="13"/>
    </row>
    <row r="29" spans="1:11" ht="11.5" thickTop="1" thickBot="1" x14ac:dyDescent="0.3">
      <c r="A29" s="174" t="s">
        <v>244</v>
      </c>
      <c r="B29" s="254">
        <f>B20</f>
        <v>0</v>
      </c>
      <c r="C29" s="254">
        <f>C20</f>
        <v>0</v>
      </c>
      <c r="D29" s="254">
        <f>D20</f>
        <v>0</v>
      </c>
      <c r="E29" s="254">
        <f>E20</f>
        <v>0</v>
      </c>
      <c r="F29" s="254">
        <f>F20</f>
        <v>0</v>
      </c>
      <c r="G29" s="13"/>
      <c r="H29" s="13"/>
      <c r="I29" s="13"/>
      <c r="J29" s="13"/>
      <c r="K29" s="13"/>
    </row>
    <row r="30" spans="1:11" ht="11.5" thickTop="1" thickBot="1" x14ac:dyDescent="0.3">
      <c r="A30" s="218" t="s">
        <v>245</v>
      </c>
      <c r="B30" s="247">
        <f>B24-B25-B26-B27-B28-B29</f>
        <v>0</v>
      </c>
      <c r="C30" s="247">
        <f t="shared" ref="C30:F30" si="7">C24-C25-C26-C27-C28-C29</f>
        <v>0</v>
      </c>
      <c r="D30" s="247">
        <f t="shared" si="7"/>
        <v>0</v>
      </c>
      <c r="E30" s="247">
        <f t="shared" si="7"/>
        <v>0</v>
      </c>
      <c r="F30" s="247">
        <f t="shared" si="7"/>
        <v>0</v>
      </c>
      <c r="G30" s="13"/>
      <c r="H30" s="13"/>
      <c r="I30" s="13"/>
      <c r="J30" s="13"/>
      <c r="K30" s="13"/>
    </row>
    <row r="31" spans="1:11" ht="11.5" thickTop="1" thickBot="1" x14ac:dyDescent="0.3">
      <c r="A31" s="253" t="s">
        <v>246</v>
      </c>
      <c r="B31" s="254">
        <f>'Postojeći krediti'!B33</f>
        <v>0</v>
      </c>
      <c r="C31" s="254">
        <f>'Postojeći krediti'!C33</f>
        <v>0</v>
      </c>
      <c r="D31" s="254">
        <f>'Postojeći krediti'!D33</f>
        <v>0</v>
      </c>
      <c r="E31" s="254">
        <f>'Postojeći krediti'!E33</f>
        <v>0</v>
      </c>
      <c r="F31" s="254">
        <f>'Postojeći krediti'!F33</f>
        <v>0</v>
      </c>
      <c r="G31" s="13"/>
      <c r="H31" s="13"/>
      <c r="I31" s="13"/>
      <c r="J31" s="13"/>
      <c r="K31" s="13"/>
    </row>
    <row r="32" spans="1:11" ht="11.5" thickTop="1" thickBot="1" x14ac:dyDescent="0.3">
      <c r="A32" s="253" t="s">
        <v>247</v>
      </c>
      <c r="B32" s="254">
        <f>'Postojeći krediti'!B32</f>
        <v>0</v>
      </c>
      <c r="C32" s="254">
        <f>'Postojeći krediti'!C32</f>
        <v>0</v>
      </c>
      <c r="D32" s="254">
        <f>'Postojeći krediti'!D32</f>
        <v>0</v>
      </c>
      <c r="E32" s="254">
        <f>'Postojeći krediti'!E32</f>
        <v>0</v>
      </c>
      <c r="F32" s="254">
        <f>'Postojeći krediti'!F32</f>
        <v>0</v>
      </c>
      <c r="G32" s="13"/>
      <c r="H32" s="13"/>
      <c r="I32" s="13"/>
      <c r="J32" s="13"/>
      <c r="K32" s="13"/>
    </row>
    <row r="33" spans="1:11" ht="14.25" customHeight="1" thickTop="1" thickBot="1" x14ac:dyDescent="0.3">
      <c r="A33" s="218" t="s">
        <v>248</v>
      </c>
      <c r="B33" s="247">
        <f>B30-B31-B32</f>
        <v>0</v>
      </c>
      <c r="C33" s="247">
        <f t="shared" ref="C33:F33" si="8">C30-C31-C32</f>
        <v>0</v>
      </c>
      <c r="D33" s="247">
        <f t="shared" si="8"/>
        <v>0</v>
      </c>
      <c r="E33" s="247">
        <f t="shared" si="8"/>
        <v>0</v>
      </c>
      <c r="F33" s="247">
        <f t="shared" si="8"/>
        <v>0</v>
      </c>
      <c r="G33" s="13"/>
      <c r="H33" s="13"/>
      <c r="I33" s="13"/>
      <c r="J33" s="13"/>
      <c r="K33" s="13"/>
    </row>
    <row r="34" spans="1:11" ht="11.5" thickTop="1" thickBot="1" x14ac:dyDescent="0.3">
      <c r="A34" s="240" t="s">
        <v>249</v>
      </c>
      <c r="B34" s="252">
        <f>'Plan otplate'!D9</f>
        <v>0</v>
      </c>
      <c r="C34" s="252">
        <v>0</v>
      </c>
      <c r="D34" s="252">
        <v>0</v>
      </c>
      <c r="E34" s="252">
        <v>0</v>
      </c>
      <c r="F34" s="252">
        <v>0</v>
      </c>
      <c r="G34" s="13"/>
      <c r="H34" s="13"/>
      <c r="I34" s="13"/>
      <c r="J34" s="13"/>
      <c r="K34" s="13"/>
    </row>
    <row r="35" spans="1:11" ht="11.5" thickTop="1" thickBot="1" x14ac:dyDescent="0.3">
      <c r="A35" s="240" t="s">
        <v>250</v>
      </c>
      <c r="B35" s="252">
        <f>'Management case'!B35</f>
        <v>0</v>
      </c>
      <c r="C35" s="252">
        <v>0</v>
      </c>
      <c r="D35" s="252">
        <v>0</v>
      </c>
      <c r="E35" s="252">
        <v>0</v>
      </c>
      <c r="F35" s="252">
        <v>0</v>
      </c>
      <c r="G35" s="13"/>
      <c r="H35" s="13"/>
      <c r="I35" s="13"/>
      <c r="J35" s="13"/>
      <c r="K35" s="13"/>
    </row>
    <row r="36" spans="1:11" ht="11.5" thickTop="1" thickBot="1" x14ac:dyDescent="0.3">
      <c r="A36" s="174" t="s">
        <v>248</v>
      </c>
      <c r="B36" s="247">
        <f>B33+B34+B35</f>
        <v>0</v>
      </c>
      <c r="C36" s="247">
        <f>B36+C33+C34+C35</f>
        <v>0</v>
      </c>
      <c r="D36" s="247">
        <f>C36+D33+D34+D35</f>
        <v>0</v>
      </c>
      <c r="E36" s="247">
        <f t="shared" ref="E36:F36" si="9">D36+E33+E34+E35</f>
        <v>0</v>
      </c>
      <c r="F36" s="247">
        <f t="shared" si="9"/>
        <v>0</v>
      </c>
      <c r="G36" s="13"/>
      <c r="H36" s="13"/>
      <c r="I36" s="13"/>
      <c r="J36" s="13"/>
      <c r="K36" s="13"/>
    </row>
    <row r="37" spans="1:11" ht="11.5" thickTop="1" thickBot="1" x14ac:dyDescent="0.3">
      <c r="A37" s="174"/>
      <c r="B37" s="247"/>
      <c r="C37" s="247"/>
      <c r="D37" s="247"/>
      <c r="E37" s="247"/>
      <c r="F37" s="247"/>
      <c r="G37" s="13"/>
      <c r="H37" s="13"/>
      <c r="I37" s="13"/>
      <c r="J37" s="13"/>
      <c r="K37" s="13"/>
    </row>
    <row r="38" spans="1:11" ht="11.5" thickTop="1" thickBot="1" x14ac:dyDescent="0.3">
      <c r="A38" s="218" t="s">
        <v>251</v>
      </c>
      <c r="B38" s="259" t="e">
        <f>B24/((B25+B26+B31+B32)*1.04)</f>
        <v>#DIV/0!</v>
      </c>
      <c r="C38" s="259" t="e">
        <f>C24/((C25+C26+C31+C32)*1.04)</f>
        <v>#DIV/0!</v>
      </c>
      <c r="D38" s="259" t="e">
        <f>D24/((D25+D26+D31+D32)*1.04)</f>
        <v>#DIV/0!</v>
      </c>
      <c r="E38" s="259" t="e">
        <f>E24/((E25+E26+E31+E32)*1.04)</f>
        <v>#DIV/0!</v>
      </c>
      <c r="F38" s="259" t="e">
        <f>F24/((F25+F26+F31+F32)*1.04)</f>
        <v>#DIV/0!</v>
      </c>
      <c r="G38" s="13"/>
      <c r="H38" s="13"/>
      <c r="I38" s="13"/>
      <c r="J38" s="13"/>
      <c r="K38" s="13"/>
    </row>
    <row r="39" spans="1:11" ht="36.5" customHeight="1" thickTop="1" x14ac:dyDescent="0.2">
      <c r="A39" s="87"/>
      <c r="B39" s="256" t="e">
        <f>IF(B38&gt;=1.25,"Klijent ima kreditnu sposobnost","Klijent nema kreditnu sposobnost")</f>
        <v>#DIV/0!</v>
      </c>
      <c r="C39" s="256" t="e">
        <f t="shared" ref="C39:F39" si="10">IF(C38&gt;=1.25,"Klijent ima kreditnu sposobnost","Klijent nema kreditnu sposobnost")</f>
        <v>#DIV/0!</v>
      </c>
      <c r="D39" s="256" t="e">
        <f t="shared" si="10"/>
        <v>#DIV/0!</v>
      </c>
      <c r="E39" s="256" t="e">
        <f t="shared" si="10"/>
        <v>#DIV/0!</v>
      </c>
      <c r="F39" s="256" t="e">
        <f t="shared" si="10"/>
        <v>#DIV/0!</v>
      </c>
      <c r="G39" s="15"/>
      <c r="H39" s="11"/>
      <c r="I39" s="11"/>
      <c r="J39" s="11"/>
      <c r="K39" s="11"/>
    </row>
    <row r="40" spans="1:11" x14ac:dyDescent="0.2">
      <c r="A40" s="87"/>
      <c r="B40" s="87"/>
      <c r="C40" s="87"/>
      <c r="D40" s="87"/>
      <c r="E40" s="87"/>
      <c r="F40" s="88"/>
    </row>
    <row r="41" spans="1:11" x14ac:dyDescent="0.2">
      <c r="A41" s="87"/>
      <c r="B41" s="87"/>
      <c r="C41" s="87"/>
      <c r="D41" s="87"/>
      <c r="E41" s="87"/>
      <c r="F41" s="87"/>
    </row>
    <row r="42" spans="1:11" x14ac:dyDescent="0.2">
      <c r="A42" s="87"/>
      <c r="B42" s="87"/>
      <c r="C42" s="87"/>
      <c r="D42" s="87"/>
      <c r="E42" s="87"/>
      <c r="F42" s="87"/>
    </row>
    <row r="43" spans="1:11" x14ac:dyDescent="0.2">
      <c r="A43" s="87"/>
      <c r="B43" s="87"/>
      <c r="C43" s="87"/>
      <c r="D43" s="87"/>
      <c r="E43" s="87"/>
      <c r="F43" s="87"/>
    </row>
    <row r="44" spans="1:11" x14ac:dyDescent="0.2">
      <c r="A44" s="87"/>
      <c r="B44" s="87"/>
      <c r="C44" s="87"/>
      <c r="D44" s="87"/>
      <c r="E44" s="87"/>
      <c r="F44" s="87"/>
    </row>
    <row r="45" spans="1:11" x14ac:dyDescent="0.2">
      <c r="A45" s="87"/>
      <c r="B45" s="87"/>
      <c r="C45" s="87"/>
      <c r="D45" s="87"/>
      <c r="E45" s="87"/>
      <c r="F45" s="87"/>
    </row>
    <row r="46" spans="1:11" x14ac:dyDescent="0.2">
      <c r="A46" s="87"/>
      <c r="B46" s="87"/>
      <c r="C46" s="87"/>
      <c r="D46" s="87"/>
      <c r="E46" s="87"/>
      <c r="F46" s="87"/>
    </row>
    <row r="47" spans="1:11" x14ac:dyDescent="0.2">
      <c r="A47" s="87"/>
      <c r="B47" s="87"/>
      <c r="C47" s="87"/>
      <c r="D47" s="87"/>
      <c r="E47" s="87"/>
      <c r="F47" s="87"/>
    </row>
  </sheetData>
  <sheetProtection algorithmName="SHA-512" hashValue="tQlqAnSNFm+zYqIkDCXGTMXgWIxgH5jzweSuVw/66hhK30tlSgoYWEeADMoLKvCQBFQfRriOywX/JQKUIJnSeQ==" saltValue="qx8m7Doxg89eBbrBX1aWBA==" spinCount="100000" sheet="1" objects="1" scenarios="1"/>
  <mergeCells count="1">
    <mergeCell ref="A2:F2"/>
  </mergeCells>
  <conditionalFormatting sqref="B38:F38">
    <cfRule type="cellIs" dxfId="2" priority="2" operator="lessThan">
      <formula>1.25</formula>
    </cfRule>
    <cfRule type="cellIs" dxfId="1" priority="3" operator="greaterThanOrEqual">
      <formula>1.25</formula>
    </cfRule>
  </conditionalFormatting>
  <conditionalFormatting sqref="B39:F39">
    <cfRule type="cellIs" dxfId="0" priority="1" operator="equal">
      <formula>"Klijent nema kreditnu sposobnost"</formula>
    </cfRule>
  </conditionalFormatting>
  <printOptions horizontalCentered="1"/>
  <pageMargins left="0.23622047244094491" right="0.23622047244094491" top="0.74803149606299213" bottom="0.74803149606299213" header="0.31496062992125984" footer="0.31496062992125984"/>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zoomScaleNormal="100" workbookViewId="0">
      <pane xSplit="1" ySplit="4" topLeftCell="B5" activePane="bottomRight" state="frozen"/>
      <selection pane="topRight" activeCell="B1" sqref="B1"/>
      <selection pane="bottomLeft" activeCell="A5" sqref="A5"/>
      <selection pane="bottomRight" activeCell="C19" sqref="C19:N19"/>
    </sheetView>
  </sheetViews>
  <sheetFormatPr defaultColWidth="9.08984375" defaultRowHeight="10" x14ac:dyDescent="0.2"/>
  <cols>
    <col min="1" max="1" width="28.90625" style="10" customWidth="1"/>
    <col min="2" max="2" width="9.453125" style="11" customWidth="1"/>
    <col min="3" max="15" width="10.54296875" style="10" customWidth="1"/>
    <col min="16" max="16384" width="9.08984375" style="10"/>
  </cols>
  <sheetData>
    <row r="1" spans="1:15" ht="50.15" customHeight="1" thickBot="1" x14ac:dyDescent="0.25"/>
    <row r="2" spans="1:15" ht="15.9" customHeight="1" thickTop="1" thickBot="1" x14ac:dyDescent="0.35">
      <c r="A2" s="297" t="s">
        <v>147</v>
      </c>
      <c r="B2" s="298"/>
      <c r="C2" s="298"/>
      <c r="D2" s="298"/>
      <c r="E2" s="298"/>
      <c r="F2" s="298"/>
      <c r="G2" s="298"/>
      <c r="H2" s="298"/>
      <c r="I2" s="298"/>
      <c r="J2" s="298"/>
      <c r="K2" s="298"/>
      <c r="L2" s="298"/>
      <c r="M2" s="298"/>
      <c r="N2" s="298"/>
      <c r="O2" s="299"/>
    </row>
    <row r="3" spans="1:15" ht="11.5" thickTop="1" thickBot="1" x14ac:dyDescent="0.3">
      <c r="A3" s="302" t="s">
        <v>0</v>
      </c>
      <c r="B3" s="304" t="s">
        <v>24</v>
      </c>
      <c r="C3" s="308" t="s">
        <v>1</v>
      </c>
      <c r="D3" s="308"/>
      <c r="E3" s="308"/>
      <c r="F3" s="308"/>
      <c r="G3" s="308"/>
      <c r="H3" s="308"/>
      <c r="I3" s="308"/>
      <c r="J3" s="308"/>
      <c r="K3" s="308"/>
      <c r="L3" s="308"/>
      <c r="M3" s="308"/>
      <c r="N3" s="308"/>
      <c r="O3" s="300" t="s">
        <v>14</v>
      </c>
    </row>
    <row r="4" spans="1:15" ht="11.5" thickTop="1" thickBot="1" x14ac:dyDescent="0.3">
      <c r="A4" s="302"/>
      <c r="B4" s="304"/>
      <c r="C4" s="86" t="s">
        <v>2</v>
      </c>
      <c r="D4" s="86" t="s">
        <v>3</v>
      </c>
      <c r="E4" s="86" t="s">
        <v>4</v>
      </c>
      <c r="F4" s="86" t="s">
        <v>5</v>
      </c>
      <c r="G4" s="86" t="s">
        <v>6</v>
      </c>
      <c r="H4" s="86" t="s">
        <v>7</v>
      </c>
      <c r="I4" s="86" t="s">
        <v>8</v>
      </c>
      <c r="J4" s="86" t="s">
        <v>9</v>
      </c>
      <c r="K4" s="86" t="s">
        <v>10</v>
      </c>
      <c r="L4" s="86" t="s">
        <v>11</v>
      </c>
      <c r="M4" s="86" t="s">
        <v>12</v>
      </c>
      <c r="N4" s="86" t="s">
        <v>13</v>
      </c>
      <c r="O4" s="301"/>
    </row>
    <row r="5" spans="1:15" ht="11" thickTop="1" thickBot="1" x14ac:dyDescent="0.25">
      <c r="A5" s="24"/>
      <c r="B5" s="44"/>
      <c r="C5" s="57"/>
      <c r="D5" s="57"/>
      <c r="E5" s="57"/>
      <c r="F5" s="57"/>
      <c r="G5" s="57"/>
      <c r="H5" s="57"/>
      <c r="I5" s="57"/>
      <c r="J5" s="57"/>
      <c r="K5" s="57"/>
      <c r="L5" s="57"/>
      <c r="M5" s="57"/>
      <c r="N5" s="57"/>
      <c r="O5" s="39">
        <f>SUM(C5:N5)</f>
        <v>0</v>
      </c>
    </row>
    <row r="6" spans="1:15" ht="11" thickTop="1" thickBot="1" x14ac:dyDescent="0.25">
      <c r="A6" s="24"/>
      <c r="B6" s="44"/>
      <c r="C6" s="57"/>
      <c r="D6" s="57"/>
      <c r="E6" s="57"/>
      <c r="F6" s="57"/>
      <c r="G6" s="57"/>
      <c r="H6" s="57"/>
      <c r="I6" s="57"/>
      <c r="J6" s="57"/>
      <c r="K6" s="57"/>
      <c r="L6" s="57"/>
      <c r="M6" s="57"/>
      <c r="N6" s="57"/>
      <c r="O6" s="41">
        <f t="shared" ref="O6:O14" si="0">SUM(C6:N6)</f>
        <v>0</v>
      </c>
    </row>
    <row r="7" spans="1:15" ht="11" thickTop="1" thickBot="1" x14ac:dyDescent="0.25">
      <c r="A7" s="24"/>
      <c r="B7" s="44"/>
      <c r="C7" s="57"/>
      <c r="D7" s="57"/>
      <c r="E7" s="57"/>
      <c r="F7" s="57"/>
      <c r="G7" s="57"/>
      <c r="H7" s="57"/>
      <c r="I7" s="57"/>
      <c r="J7" s="57"/>
      <c r="K7" s="57"/>
      <c r="L7" s="57"/>
      <c r="M7" s="57"/>
      <c r="N7" s="57"/>
      <c r="O7" s="41">
        <f t="shared" si="0"/>
        <v>0</v>
      </c>
    </row>
    <row r="8" spans="1:15" ht="11" thickTop="1" thickBot="1" x14ac:dyDescent="0.25">
      <c r="A8" s="24"/>
      <c r="B8" s="44"/>
      <c r="C8" s="57"/>
      <c r="D8" s="57"/>
      <c r="E8" s="57"/>
      <c r="F8" s="57"/>
      <c r="G8" s="57"/>
      <c r="H8" s="57"/>
      <c r="I8" s="57"/>
      <c r="J8" s="57"/>
      <c r="K8" s="57"/>
      <c r="L8" s="57"/>
      <c r="M8" s="57"/>
      <c r="N8" s="57"/>
      <c r="O8" s="41">
        <f t="shared" si="0"/>
        <v>0</v>
      </c>
    </row>
    <row r="9" spans="1:15" ht="11" thickTop="1" thickBot="1" x14ac:dyDescent="0.25">
      <c r="A9" s="24"/>
      <c r="B9" s="44"/>
      <c r="C9" s="57"/>
      <c r="D9" s="57"/>
      <c r="E9" s="57"/>
      <c r="F9" s="57"/>
      <c r="G9" s="57"/>
      <c r="H9" s="57"/>
      <c r="I9" s="57"/>
      <c r="J9" s="57"/>
      <c r="K9" s="57"/>
      <c r="L9" s="57"/>
      <c r="M9" s="57"/>
      <c r="N9" s="57"/>
      <c r="O9" s="41">
        <f t="shared" si="0"/>
        <v>0</v>
      </c>
    </row>
    <row r="10" spans="1:15" ht="11" thickTop="1" thickBot="1" x14ac:dyDescent="0.25">
      <c r="A10" s="24"/>
      <c r="B10" s="44"/>
      <c r="C10" s="57"/>
      <c r="D10" s="57"/>
      <c r="E10" s="57"/>
      <c r="F10" s="57"/>
      <c r="G10" s="57"/>
      <c r="H10" s="57"/>
      <c r="I10" s="57"/>
      <c r="J10" s="57"/>
      <c r="K10" s="57"/>
      <c r="L10" s="57"/>
      <c r="M10" s="57"/>
      <c r="N10" s="57"/>
      <c r="O10" s="41">
        <f t="shared" si="0"/>
        <v>0</v>
      </c>
    </row>
    <row r="11" spans="1:15" ht="11" thickTop="1" thickBot="1" x14ac:dyDescent="0.25">
      <c r="A11" s="24"/>
      <c r="B11" s="44"/>
      <c r="C11" s="57"/>
      <c r="D11" s="57"/>
      <c r="E11" s="57"/>
      <c r="F11" s="57"/>
      <c r="G11" s="57"/>
      <c r="H11" s="57"/>
      <c r="I11" s="57"/>
      <c r="J11" s="57"/>
      <c r="K11" s="57"/>
      <c r="L11" s="57"/>
      <c r="M11" s="57"/>
      <c r="N11" s="57"/>
      <c r="O11" s="41">
        <f t="shared" si="0"/>
        <v>0</v>
      </c>
    </row>
    <row r="12" spans="1:15" ht="11" thickTop="1" thickBot="1" x14ac:dyDescent="0.25">
      <c r="A12" s="24"/>
      <c r="B12" s="44"/>
      <c r="C12" s="57"/>
      <c r="D12" s="57"/>
      <c r="E12" s="57"/>
      <c r="F12" s="57"/>
      <c r="G12" s="57"/>
      <c r="H12" s="57"/>
      <c r="I12" s="57"/>
      <c r="J12" s="57"/>
      <c r="K12" s="57"/>
      <c r="L12" s="57"/>
      <c r="M12" s="57"/>
      <c r="N12" s="57"/>
      <c r="O12" s="41">
        <f t="shared" si="0"/>
        <v>0</v>
      </c>
    </row>
    <row r="13" spans="1:15" ht="11" thickTop="1" thickBot="1" x14ac:dyDescent="0.25">
      <c r="A13" s="24"/>
      <c r="B13" s="44"/>
      <c r="C13" s="57"/>
      <c r="D13" s="57"/>
      <c r="E13" s="57"/>
      <c r="F13" s="57"/>
      <c r="G13" s="57"/>
      <c r="H13" s="57"/>
      <c r="I13" s="57"/>
      <c r="J13" s="57"/>
      <c r="K13" s="57"/>
      <c r="L13" s="57"/>
      <c r="M13" s="57"/>
      <c r="N13" s="57"/>
      <c r="O13" s="41">
        <f t="shared" si="0"/>
        <v>0</v>
      </c>
    </row>
    <row r="14" spans="1:15" ht="11" thickTop="1" thickBot="1" x14ac:dyDescent="0.25">
      <c r="A14" s="24"/>
      <c r="B14" s="44"/>
      <c r="C14" s="57"/>
      <c r="D14" s="57"/>
      <c r="E14" s="57"/>
      <c r="F14" s="57"/>
      <c r="G14" s="57"/>
      <c r="H14" s="57"/>
      <c r="I14" s="57"/>
      <c r="J14" s="57"/>
      <c r="K14" s="57"/>
      <c r="L14" s="57"/>
      <c r="M14" s="57"/>
      <c r="N14" s="57"/>
      <c r="O14" s="41">
        <f t="shared" si="0"/>
        <v>0</v>
      </c>
    </row>
    <row r="15" spans="1:15" ht="11" thickTop="1" thickBot="1" x14ac:dyDescent="0.25">
      <c r="A15" s="87"/>
      <c r="B15" s="88"/>
      <c r="C15" s="87"/>
      <c r="D15" s="87"/>
      <c r="E15" s="87"/>
      <c r="F15" s="87"/>
      <c r="G15" s="87"/>
      <c r="H15" s="87"/>
      <c r="I15" s="87"/>
      <c r="J15" s="87"/>
      <c r="K15" s="87"/>
      <c r="L15" s="87"/>
      <c r="M15" s="87"/>
      <c r="N15" s="87"/>
      <c r="O15" s="89"/>
    </row>
    <row r="16" spans="1:15" ht="15.9" customHeight="1" thickTop="1" thickBot="1" x14ac:dyDescent="0.35">
      <c r="A16" s="297" t="s">
        <v>148</v>
      </c>
      <c r="B16" s="298"/>
      <c r="C16" s="298"/>
      <c r="D16" s="298"/>
      <c r="E16" s="298"/>
      <c r="F16" s="298"/>
      <c r="G16" s="298"/>
      <c r="H16" s="298"/>
      <c r="I16" s="298"/>
      <c r="J16" s="298"/>
      <c r="K16" s="298"/>
      <c r="L16" s="298"/>
      <c r="M16" s="298"/>
      <c r="N16" s="299"/>
      <c r="O16" s="89"/>
    </row>
    <row r="17" spans="1:15" ht="11.5" thickTop="1" thickBot="1" x14ac:dyDescent="0.3">
      <c r="A17" s="302" t="s">
        <v>0</v>
      </c>
      <c r="B17" s="304" t="s">
        <v>24</v>
      </c>
      <c r="C17" s="308" t="s">
        <v>1</v>
      </c>
      <c r="D17" s="308"/>
      <c r="E17" s="308"/>
      <c r="F17" s="308"/>
      <c r="G17" s="308"/>
      <c r="H17" s="308"/>
      <c r="I17" s="308"/>
      <c r="J17" s="308"/>
      <c r="K17" s="308"/>
      <c r="L17" s="308"/>
      <c r="M17" s="308"/>
      <c r="N17" s="309"/>
      <c r="O17" s="90"/>
    </row>
    <row r="18" spans="1:15" ht="11.5" thickTop="1" thickBot="1" x14ac:dyDescent="0.3">
      <c r="A18" s="303"/>
      <c r="B18" s="305"/>
      <c r="C18" s="86" t="s">
        <v>2</v>
      </c>
      <c r="D18" s="86" t="s">
        <v>3</v>
      </c>
      <c r="E18" s="86" t="s">
        <v>4</v>
      </c>
      <c r="F18" s="86" t="s">
        <v>5</v>
      </c>
      <c r="G18" s="86" t="s">
        <v>6</v>
      </c>
      <c r="H18" s="86" t="s">
        <v>7</v>
      </c>
      <c r="I18" s="86" t="s">
        <v>8</v>
      </c>
      <c r="J18" s="86" t="s">
        <v>9</v>
      </c>
      <c r="K18" s="86" t="s">
        <v>10</v>
      </c>
      <c r="L18" s="86" t="s">
        <v>11</v>
      </c>
      <c r="M18" s="86" t="s">
        <v>12</v>
      </c>
      <c r="N18" s="91" t="s">
        <v>13</v>
      </c>
      <c r="O18" s="90"/>
    </row>
    <row r="19" spans="1:15" ht="11" thickTop="1" thickBot="1" x14ac:dyDescent="0.25">
      <c r="A19" s="92" t="str">
        <f>T(A5)</f>
        <v/>
      </c>
      <c r="B19" s="93" t="str">
        <f>T(B5)</f>
        <v/>
      </c>
      <c r="C19" s="54"/>
      <c r="D19" s="54"/>
      <c r="E19" s="54"/>
      <c r="F19" s="54"/>
      <c r="G19" s="54"/>
      <c r="H19" s="54"/>
      <c r="I19" s="54"/>
      <c r="J19" s="54"/>
      <c r="K19" s="54"/>
      <c r="L19" s="54"/>
      <c r="M19" s="54"/>
      <c r="N19" s="54"/>
      <c r="O19" s="89"/>
    </row>
    <row r="20" spans="1:15" ht="11" thickTop="1" thickBot="1" x14ac:dyDescent="0.25">
      <c r="A20" s="94" t="str">
        <f t="shared" ref="A20:A28" si="1">T(A6)</f>
        <v/>
      </c>
      <c r="B20" s="95" t="str">
        <f t="shared" ref="B20:B28" si="2">T(B6)</f>
        <v/>
      </c>
      <c r="C20" s="54"/>
      <c r="D20" s="54"/>
      <c r="E20" s="54"/>
      <c r="F20" s="54"/>
      <c r="G20" s="54"/>
      <c r="H20" s="54"/>
      <c r="I20" s="54"/>
      <c r="J20" s="54"/>
      <c r="K20" s="54"/>
      <c r="L20" s="54"/>
      <c r="M20" s="54"/>
      <c r="N20" s="54"/>
      <c r="O20" s="89"/>
    </row>
    <row r="21" spans="1:15" ht="11" thickTop="1" thickBot="1" x14ac:dyDescent="0.25">
      <c r="A21" s="94" t="str">
        <f t="shared" si="1"/>
        <v/>
      </c>
      <c r="B21" s="95" t="str">
        <f t="shared" si="2"/>
        <v/>
      </c>
      <c r="C21" s="54"/>
      <c r="D21" s="54"/>
      <c r="E21" s="54"/>
      <c r="F21" s="54"/>
      <c r="G21" s="54"/>
      <c r="H21" s="54"/>
      <c r="I21" s="54"/>
      <c r="J21" s="54"/>
      <c r="K21" s="54"/>
      <c r="L21" s="54"/>
      <c r="M21" s="54"/>
      <c r="N21" s="54"/>
      <c r="O21" s="89"/>
    </row>
    <row r="22" spans="1:15" ht="11" thickTop="1" thickBot="1" x14ac:dyDescent="0.25">
      <c r="A22" s="94" t="str">
        <f t="shared" si="1"/>
        <v/>
      </c>
      <c r="B22" s="95" t="str">
        <f t="shared" si="2"/>
        <v/>
      </c>
      <c r="C22" s="54"/>
      <c r="D22" s="54"/>
      <c r="E22" s="54"/>
      <c r="F22" s="54"/>
      <c r="G22" s="54"/>
      <c r="H22" s="54"/>
      <c r="I22" s="54"/>
      <c r="J22" s="54"/>
      <c r="K22" s="54"/>
      <c r="L22" s="54"/>
      <c r="M22" s="54"/>
      <c r="N22" s="54"/>
      <c r="O22" s="89"/>
    </row>
    <row r="23" spans="1:15" ht="11" thickTop="1" thickBot="1" x14ac:dyDescent="0.25">
      <c r="A23" s="94" t="str">
        <f t="shared" si="1"/>
        <v/>
      </c>
      <c r="B23" s="95" t="str">
        <f t="shared" si="2"/>
        <v/>
      </c>
      <c r="C23" s="54"/>
      <c r="D23" s="54"/>
      <c r="E23" s="54"/>
      <c r="F23" s="54"/>
      <c r="G23" s="54"/>
      <c r="H23" s="54"/>
      <c r="I23" s="54"/>
      <c r="J23" s="54"/>
      <c r="K23" s="54"/>
      <c r="L23" s="54"/>
      <c r="M23" s="54"/>
      <c r="N23" s="54"/>
      <c r="O23" s="89"/>
    </row>
    <row r="24" spans="1:15" ht="11" thickTop="1" thickBot="1" x14ac:dyDescent="0.25">
      <c r="A24" s="94" t="str">
        <f t="shared" si="1"/>
        <v/>
      </c>
      <c r="B24" s="95" t="str">
        <f t="shared" si="2"/>
        <v/>
      </c>
      <c r="C24" s="54"/>
      <c r="D24" s="54"/>
      <c r="E24" s="54"/>
      <c r="F24" s="54"/>
      <c r="G24" s="54"/>
      <c r="H24" s="54"/>
      <c r="I24" s="54"/>
      <c r="J24" s="54"/>
      <c r="K24" s="54"/>
      <c r="L24" s="54"/>
      <c r="M24" s="54"/>
      <c r="N24" s="54"/>
      <c r="O24" s="89"/>
    </row>
    <row r="25" spans="1:15" ht="11" thickTop="1" thickBot="1" x14ac:dyDescent="0.25">
      <c r="A25" s="94" t="str">
        <f t="shared" si="1"/>
        <v/>
      </c>
      <c r="B25" s="95" t="str">
        <f t="shared" si="2"/>
        <v/>
      </c>
      <c r="C25" s="54"/>
      <c r="D25" s="54"/>
      <c r="E25" s="54"/>
      <c r="F25" s="54"/>
      <c r="G25" s="54"/>
      <c r="H25" s="54"/>
      <c r="I25" s="54"/>
      <c r="J25" s="54"/>
      <c r="K25" s="54"/>
      <c r="L25" s="54"/>
      <c r="M25" s="54"/>
      <c r="N25" s="54"/>
      <c r="O25" s="89"/>
    </row>
    <row r="26" spans="1:15" ht="11" thickTop="1" thickBot="1" x14ac:dyDescent="0.25">
      <c r="A26" s="94" t="str">
        <f t="shared" si="1"/>
        <v/>
      </c>
      <c r="B26" s="95" t="str">
        <f t="shared" si="2"/>
        <v/>
      </c>
      <c r="C26" s="54"/>
      <c r="D26" s="54"/>
      <c r="E26" s="54"/>
      <c r="F26" s="54"/>
      <c r="G26" s="54"/>
      <c r="H26" s="54"/>
      <c r="I26" s="54"/>
      <c r="J26" s="54"/>
      <c r="K26" s="54"/>
      <c r="L26" s="54"/>
      <c r="M26" s="54"/>
      <c r="N26" s="54"/>
      <c r="O26" s="89"/>
    </row>
    <row r="27" spans="1:15" ht="11" thickTop="1" thickBot="1" x14ac:dyDescent="0.25">
      <c r="A27" s="94" t="str">
        <f t="shared" si="1"/>
        <v/>
      </c>
      <c r="B27" s="95" t="str">
        <f t="shared" si="2"/>
        <v/>
      </c>
      <c r="C27" s="54"/>
      <c r="D27" s="54"/>
      <c r="E27" s="54"/>
      <c r="F27" s="54"/>
      <c r="G27" s="54"/>
      <c r="H27" s="54"/>
      <c r="I27" s="54"/>
      <c r="J27" s="54"/>
      <c r="K27" s="54"/>
      <c r="L27" s="54"/>
      <c r="M27" s="54"/>
      <c r="N27" s="54"/>
      <c r="O27" s="89"/>
    </row>
    <row r="28" spans="1:15" ht="15.75" customHeight="1" thickTop="1" thickBot="1" x14ac:dyDescent="0.25">
      <c r="A28" s="94" t="str">
        <f t="shared" si="1"/>
        <v/>
      </c>
      <c r="B28" s="95" t="str">
        <f t="shared" si="2"/>
        <v/>
      </c>
      <c r="C28" s="54"/>
      <c r="D28" s="54"/>
      <c r="E28" s="54"/>
      <c r="F28" s="54"/>
      <c r="G28" s="54"/>
      <c r="H28" s="54"/>
      <c r="I28" s="54"/>
      <c r="J28" s="54"/>
      <c r="K28" s="54"/>
      <c r="L28" s="54"/>
      <c r="M28" s="54"/>
      <c r="N28" s="54"/>
      <c r="O28" s="89"/>
    </row>
    <row r="29" spans="1:15" ht="11" thickTop="1" thickBot="1" x14ac:dyDescent="0.25">
      <c r="A29" s="87"/>
      <c r="B29" s="88"/>
      <c r="C29" s="87"/>
      <c r="D29" s="87"/>
      <c r="E29" s="87"/>
      <c r="F29" s="87"/>
      <c r="G29" s="87"/>
      <c r="H29" s="87"/>
      <c r="I29" s="87"/>
      <c r="J29" s="87"/>
      <c r="K29" s="87"/>
      <c r="L29" s="87"/>
      <c r="M29" s="87"/>
      <c r="N29" s="87"/>
      <c r="O29" s="87"/>
    </row>
    <row r="30" spans="1:15" ht="15.9" customHeight="1" thickTop="1" thickBot="1" x14ac:dyDescent="0.35">
      <c r="A30" s="297" t="s">
        <v>149</v>
      </c>
      <c r="B30" s="298"/>
      <c r="C30" s="298"/>
      <c r="D30" s="298"/>
      <c r="E30" s="298"/>
      <c r="F30" s="298"/>
      <c r="G30" s="298"/>
      <c r="H30" s="298"/>
      <c r="I30" s="298"/>
      <c r="J30" s="298"/>
      <c r="K30" s="298"/>
      <c r="L30" s="298"/>
      <c r="M30" s="298"/>
      <c r="N30" s="298"/>
      <c r="O30" s="299"/>
    </row>
    <row r="31" spans="1:15" ht="11.5" thickTop="1" thickBot="1" x14ac:dyDescent="0.25">
      <c r="A31" s="306" t="s">
        <v>0</v>
      </c>
      <c r="B31" s="304" t="s">
        <v>24</v>
      </c>
      <c r="C31" s="310" t="s">
        <v>1</v>
      </c>
      <c r="D31" s="310"/>
      <c r="E31" s="310"/>
      <c r="F31" s="310"/>
      <c r="G31" s="310"/>
      <c r="H31" s="310"/>
      <c r="I31" s="310"/>
      <c r="J31" s="310"/>
      <c r="K31" s="310"/>
      <c r="L31" s="310"/>
      <c r="M31" s="310"/>
      <c r="N31" s="310"/>
      <c r="O31" s="300" t="s">
        <v>14</v>
      </c>
    </row>
    <row r="32" spans="1:15" ht="11" thickTop="1" x14ac:dyDescent="0.2">
      <c r="A32" s="307"/>
      <c r="B32" s="305"/>
      <c r="C32" s="96" t="s">
        <v>2</v>
      </c>
      <c r="D32" s="96" t="s">
        <v>3</v>
      </c>
      <c r="E32" s="96" t="s">
        <v>4</v>
      </c>
      <c r="F32" s="96" t="s">
        <v>5</v>
      </c>
      <c r="G32" s="96" t="s">
        <v>6</v>
      </c>
      <c r="H32" s="96" t="s">
        <v>7</v>
      </c>
      <c r="I32" s="96" t="s">
        <v>8</v>
      </c>
      <c r="J32" s="96" t="s">
        <v>9</v>
      </c>
      <c r="K32" s="96" t="s">
        <v>10</v>
      </c>
      <c r="L32" s="96" t="s">
        <v>11</v>
      </c>
      <c r="M32" s="96" t="s">
        <v>12</v>
      </c>
      <c r="N32" s="96" t="s">
        <v>13</v>
      </c>
      <c r="O32" s="301"/>
    </row>
    <row r="33" spans="1:15" ht="10.5" thickBot="1" x14ac:dyDescent="0.25">
      <c r="A33" s="92" t="str">
        <f>T(A5)</f>
        <v/>
      </c>
      <c r="B33" s="97" t="str">
        <f>T(B5)</f>
        <v/>
      </c>
      <c r="C33" s="40">
        <f>C5*C19</f>
        <v>0</v>
      </c>
      <c r="D33" s="40">
        <f>D5*D19</f>
        <v>0</v>
      </c>
      <c r="E33" s="40">
        <f t="shared" ref="E33:N33" si="3">E5*E19</f>
        <v>0</v>
      </c>
      <c r="F33" s="40">
        <f t="shared" si="3"/>
        <v>0</v>
      </c>
      <c r="G33" s="40">
        <f t="shared" si="3"/>
        <v>0</v>
      </c>
      <c r="H33" s="40">
        <f t="shared" si="3"/>
        <v>0</v>
      </c>
      <c r="I33" s="40">
        <f t="shared" si="3"/>
        <v>0</v>
      </c>
      <c r="J33" s="40">
        <f t="shared" si="3"/>
        <v>0</v>
      </c>
      <c r="K33" s="40">
        <f t="shared" si="3"/>
        <v>0</v>
      </c>
      <c r="L33" s="40">
        <f t="shared" si="3"/>
        <v>0</v>
      </c>
      <c r="M33" s="40">
        <f t="shared" si="3"/>
        <v>0</v>
      </c>
      <c r="N33" s="40">
        <f t="shared" si="3"/>
        <v>0</v>
      </c>
      <c r="O33" s="40">
        <f>SUM(C33:N33)</f>
        <v>0</v>
      </c>
    </row>
    <row r="34" spans="1:15" ht="11" thickTop="1" thickBot="1" x14ac:dyDescent="0.25">
      <c r="A34" s="92" t="str">
        <f>T(A6)</f>
        <v/>
      </c>
      <c r="B34" s="98" t="str">
        <f t="shared" ref="A34:B42" si="4">T(B6)</f>
        <v/>
      </c>
      <c r="C34" s="99">
        <f t="shared" ref="C34:N42" si="5">C6*C20</f>
        <v>0</v>
      </c>
      <c r="D34" s="99">
        <f t="shared" si="5"/>
        <v>0</v>
      </c>
      <c r="E34" s="99">
        <f t="shared" si="5"/>
        <v>0</v>
      </c>
      <c r="F34" s="99">
        <f t="shared" si="5"/>
        <v>0</v>
      </c>
      <c r="G34" s="99">
        <f t="shared" si="5"/>
        <v>0</v>
      </c>
      <c r="H34" s="99">
        <f t="shared" si="5"/>
        <v>0</v>
      </c>
      <c r="I34" s="99">
        <f t="shared" si="5"/>
        <v>0</v>
      </c>
      <c r="J34" s="99">
        <f t="shared" si="5"/>
        <v>0</v>
      </c>
      <c r="K34" s="99">
        <f t="shared" si="5"/>
        <v>0</v>
      </c>
      <c r="L34" s="99">
        <f t="shared" si="5"/>
        <v>0</v>
      </c>
      <c r="M34" s="99">
        <f t="shared" si="5"/>
        <v>0</v>
      </c>
      <c r="N34" s="99">
        <f t="shared" si="5"/>
        <v>0</v>
      </c>
      <c r="O34" s="99">
        <f t="shared" ref="O34:O40" si="6">SUM(C34:N34)</f>
        <v>0</v>
      </c>
    </row>
    <row r="35" spans="1:15" ht="11" thickTop="1" thickBot="1" x14ac:dyDescent="0.25">
      <c r="A35" s="94" t="str">
        <f t="shared" si="4"/>
        <v/>
      </c>
      <c r="B35" s="98" t="str">
        <f t="shared" si="4"/>
        <v/>
      </c>
      <c r="C35" s="99">
        <f t="shared" si="5"/>
        <v>0</v>
      </c>
      <c r="D35" s="99">
        <f t="shared" si="5"/>
        <v>0</v>
      </c>
      <c r="E35" s="99">
        <f t="shared" si="5"/>
        <v>0</v>
      </c>
      <c r="F35" s="99">
        <f t="shared" si="5"/>
        <v>0</v>
      </c>
      <c r="G35" s="99">
        <f t="shared" si="5"/>
        <v>0</v>
      </c>
      <c r="H35" s="99">
        <f t="shared" si="5"/>
        <v>0</v>
      </c>
      <c r="I35" s="99">
        <f t="shared" si="5"/>
        <v>0</v>
      </c>
      <c r="J35" s="99">
        <f t="shared" si="5"/>
        <v>0</v>
      </c>
      <c r="K35" s="99">
        <f t="shared" si="5"/>
        <v>0</v>
      </c>
      <c r="L35" s="99">
        <f t="shared" si="5"/>
        <v>0</v>
      </c>
      <c r="M35" s="99">
        <f t="shared" si="5"/>
        <v>0</v>
      </c>
      <c r="N35" s="99">
        <f t="shared" si="5"/>
        <v>0</v>
      </c>
      <c r="O35" s="99">
        <f t="shared" si="6"/>
        <v>0</v>
      </c>
    </row>
    <row r="36" spans="1:15" ht="11" thickTop="1" thickBot="1" x14ac:dyDescent="0.25">
      <c r="A36" s="94"/>
      <c r="B36" s="98" t="str">
        <f t="shared" si="4"/>
        <v/>
      </c>
      <c r="C36" s="99">
        <f t="shared" si="5"/>
        <v>0</v>
      </c>
      <c r="D36" s="99">
        <f t="shared" si="5"/>
        <v>0</v>
      </c>
      <c r="E36" s="99">
        <f t="shared" si="5"/>
        <v>0</v>
      </c>
      <c r="F36" s="99">
        <f t="shared" si="5"/>
        <v>0</v>
      </c>
      <c r="G36" s="99">
        <f t="shared" si="5"/>
        <v>0</v>
      </c>
      <c r="H36" s="99">
        <f t="shared" si="5"/>
        <v>0</v>
      </c>
      <c r="I36" s="99">
        <f t="shared" si="5"/>
        <v>0</v>
      </c>
      <c r="J36" s="99">
        <f t="shared" si="5"/>
        <v>0</v>
      </c>
      <c r="K36" s="99">
        <f t="shared" si="5"/>
        <v>0</v>
      </c>
      <c r="L36" s="99">
        <f t="shared" si="5"/>
        <v>0</v>
      </c>
      <c r="M36" s="99">
        <f t="shared" si="5"/>
        <v>0</v>
      </c>
      <c r="N36" s="99">
        <f t="shared" si="5"/>
        <v>0</v>
      </c>
      <c r="O36" s="99">
        <f t="shared" si="6"/>
        <v>0</v>
      </c>
    </row>
    <row r="37" spans="1:15" ht="11" thickTop="1" thickBot="1" x14ac:dyDescent="0.25">
      <c r="A37" s="94" t="str">
        <f t="shared" si="4"/>
        <v/>
      </c>
      <c r="B37" s="98" t="str">
        <f t="shared" si="4"/>
        <v/>
      </c>
      <c r="C37" s="99">
        <f t="shared" si="5"/>
        <v>0</v>
      </c>
      <c r="D37" s="99">
        <f t="shared" si="5"/>
        <v>0</v>
      </c>
      <c r="E37" s="99">
        <f t="shared" si="5"/>
        <v>0</v>
      </c>
      <c r="F37" s="99">
        <f t="shared" si="5"/>
        <v>0</v>
      </c>
      <c r="G37" s="99">
        <f t="shared" si="5"/>
        <v>0</v>
      </c>
      <c r="H37" s="99">
        <f t="shared" si="5"/>
        <v>0</v>
      </c>
      <c r="I37" s="99">
        <f t="shared" si="5"/>
        <v>0</v>
      </c>
      <c r="J37" s="99">
        <f t="shared" si="5"/>
        <v>0</v>
      </c>
      <c r="K37" s="99">
        <f t="shared" si="5"/>
        <v>0</v>
      </c>
      <c r="L37" s="99">
        <f t="shared" si="5"/>
        <v>0</v>
      </c>
      <c r="M37" s="99">
        <f t="shared" si="5"/>
        <v>0</v>
      </c>
      <c r="N37" s="99">
        <f t="shared" si="5"/>
        <v>0</v>
      </c>
      <c r="O37" s="99">
        <f t="shared" si="6"/>
        <v>0</v>
      </c>
    </row>
    <row r="38" spans="1:15" ht="11" thickTop="1" thickBot="1" x14ac:dyDescent="0.25">
      <c r="A38" s="94" t="str">
        <f t="shared" si="4"/>
        <v/>
      </c>
      <c r="B38" s="98" t="str">
        <f t="shared" si="4"/>
        <v/>
      </c>
      <c r="C38" s="99">
        <f t="shared" si="5"/>
        <v>0</v>
      </c>
      <c r="D38" s="99">
        <f t="shared" si="5"/>
        <v>0</v>
      </c>
      <c r="E38" s="99">
        <f t="shared" si="5"/>
        <v>0</v>
      </c>
      <c r="F38" s="99">
        <f t="shared" si="5"/>
        <v>0</v>
      </c>
      <c r="G38" s="99">
        <f t="shared" si="5"/>
        <v>0</v>
      </c>
      <c r="H38" s="99">
        <f t="shared" si="5"/>
        <v>0</v>
      </c>
      <c r="I38" s="99">
        <f t="shared" si="5"/>
        <v>0</v>
      </c>
      <c r="J38" s="99">
        <f t="shared" si="5"/>
        <v>0</v>
      </c>
      <c r="K38" s="99">
        <f t="shared" si="5"/>
        <v>0</v>
      </c>
      <c r="L38" s="99">
        <f t="shared" si="5"/>
        <v>0</v>
      </c>
      <c r="M38" s="99">
        <f t="shared" si="5"/>
        <v>0</v>
      </c>
      <c r="N38" s="99">
        <f t="shared" si="5"/>
        <v>0</v>
      </c>
      <c r="O38" s="99">
        <f t="shared" si="6"/>
        <v>0</v>
      </c>
    </row>
    <row r="39" spans="1:15" ht="11" thickTop="1" thickBot="1" x14ac:dyDescent="0.25">
      <c r="A39" s="94" t="str">
        <f t="shared" si="4"/>
        <v/>
      </c>
      <c r="B39" s="98" t="str">
        <f t="shared" si="4"/>
        <v/>
      </c>
      <c r="C39" s="99">
        <f t="shared" si="5"/>
        <v>0</v>
      </c>
      <c r="D39" s="99">
        <f t="shared" si="5"/>
        <v>0</v>
      </c>
      <c r="E39" s="99">
        <f t="shared" si="5"/>
        <v>0</v>
      </c>
      <c r="F39" s="99">
        <f t="shared" si="5"/>
        <v>0</v>
      </c>
      <c r="G39" s="99">
        <f t="shared" si="5"/>
        <v>0</v>
      </c>
      <c r="H39" s="99">
        <f t="shared" si="5"/>
        <v>0</v>
      </c>
      <c r="I39" s="99">
        <f t="shared" si="5"/>
        <v>0</v>
      </c>
      <c r="J39" s="99">
        <f t="shared" si="5"/>
        <v>0</v>
      </c>
      <c r="K39" s="99">
        <f t="shared" si="5"/>
        <v>0</v>
      </c>
      <c r="L39" s="99">
        <f t="shared" si="5"/>
        <v>0</v>
      </c>
      <c r="M39" s="99">
        <f t="shared" si="5"/>
        <v>0</v>
      </c>
      <c r="N39" s="99">
        <f t="shared" si="5"/>
        <v>0</v>
      </c>
      <c r="O39" s="99">
        <f t="shared" si="6"/>
        <v>0</v>
      </c>
    </row>
    <row r="40" spans="1:15" ht="11" thickTop="1" thickBot="1" x14ac:dyDescent="0.25">
      <c r="A40" s="94" t="str">
        <f t="shared" si="4"/>
        <v/>
      </c>
      <c r="B40" s="98" t="str">
        <f t="shared" si="4"/>
        <v/>
      </c>
      <c r="C40" s="99">
        <f t="shared" si="5"/>
        <v>0</v>
      </c>
      <c r="D40" s="99">
        <f t="shared" si="5"/>
        <v>0</v>
      </c>
      <c r="E40" s="99">
        <f t="shared" si="5"/>
        <v>0</v>
      </c>
      <c r="F40" s="99">
        <f t="shared" si="5"/>
        <v>0</v>
      </c>
      <c r="G40" s="99">
        <f t="shared" si="5"/>
        <v>0</v>
      </c>
      <c r="H40" s="99">
        <f t="shared" si="5"/>
        <v>0</v>
      </c>
      <c r="I40" s="99">
        <f t="shared" si="5"/>
        <v>0</v>
      </c>
      <c r="J40" s="99">
        <f t="shared" si="5"/>
        <v>0</v>
      </c>
      <c r="K40" s="99">
        <f t="shared" si="5"/>
        <v>0</v>
      </c>
      <c r="L40" s="99">
        <f t="shared" si="5"/>
        <v>0</v>
      </c>
      <c r="M40" s="99">
        <f t="shared" si="5"/>
        <v>0</v>
      </c>
      <c r="N40" s="99">
        <f t="shared" si="5"/>
        <v>0</v>
      </c>
      <c r="O40" s="99">
        <f t="shared" si="6"/>
        <v>0</v>
      </c>
    </row>
    <row r="41" spans="1:15" ht="11" thickTop="1" thickBot="1" x14ac:dyDescent="0.25">
      <c r="A41" s="94" t="str">
        <f t="shared" si="4"/>
        <v/>
      </c>
      <c r="B41" s="98" t="str">
        <f t="shared" si="4"/>
        <v/>
      </c>
      <c r="C41" s="99">
        <f t="shared" si="5"/>
        <v>0</v>
      </c>
      <c r="D41" s="99">
        <f t="shared" si="5"/>
        <v>0</v>
      </c>
      <c r="E41" s="99">
        <f t="shared" si="5"/>
        <v>0</v>
      </c>
      <c r="F41" s="99">
        <f t="shared" si="5"/>
        <v>0</v>
      </c>
      <c r="G41" s="99">
        <f t="shared" si="5"/>
        <v>0</v>
      </c>
      <c r="H41" s="99">
        <f t="shared" si="5"/>
        <v>0</v>
      </c>
      <c r="I41" s="99">
        <f t="shared" si="5"/>
        <v>0</v>
      </c>
      <c r="J41" s="99">
        <f t="shared" si="5"/>
        <v>0</v>
      </c>
      <c r="K41" s="99">
        <f t="shared" si="5"/>
        <v>0</v>
      </c>
      <c r="L41" s="99">
        <f t="shared" si="5"/>
        <v>0</v>
      </c>
      <c r="M41" s="99">
        <f t="shared" si="5"/>
        <v>0</v>
      </c>
      <c r="N41" s="99">
        <f t="shared" si="5"/>
        <v>0</v>
      </c>
      <c r="O41" s="99">
        <f>SUM(C41:N41)</f>
        <v>0</v>
      </c>
    </row>
    <row r="42" spans="1:15" ht="11" thickTop="1" thickBot="1" x14ac:dyDescent="0.25">
      <c r="A42" s="94" t="str">
        <f t="shared" si="4"/>
        <v/>
      </c>
      <c r="B42" s="98" t="str">
        <f t="shared" si="4"/>
        <v/>
      </c>
      <c r="C42" s="99">
        <f t="shared" si="5"/>
        <v>0</v>
      </c>
      <c r="D42" s="99">
        <f t="shared" si="5"/>
        <v>0</v>
      </c>
      <c r="E42" s="99">
        <f t="shared" si="5"/>
        <v>0</v>
      </c>
      <c r="F42" s="99">
        <f t="shared" si="5"/>
        <v>0</v>
      </c>
      <c r="G42" s="99">
        <f t="shared" si="5"/>
        <v>0</v>
      </c>
      <c r="H42" s="99">
        <f t="shared" si="5"/>
        <v>0</v>
      </c>
      <c r="I42" s="99">
        <f t="shared" si="5"/>
        <v>0</v>
      </c>
      <c r="J42" s="99">
        <f t="shared" si="5"/>
        <v>0</v>
      </c>
      <c r="K42" s="99">
        <f t="shared" si="5"/>
        <v>0</v>
      </c>
      <c r="L42" s="99">
        <f t="shared" si="5"/>
        <v>0</v>
      </c>
      <c r="M42" s="99">
        <f t="shared" si="5"/>
        <v>0</v>
      </c>
      <c r="N42" s="99">
        <f t="shared" si="5"/>
        <v>0</v>
      </c>
      <c r="O42" s="99">
        <f>SUM(C42:N42)</f>
        <v>0</v>
      </c>
    </row>
    <row r="43" spans="1:15" ht="11.5" thickTop="1" thickBot="1" x14ac:dyDescent="0.3">
      <c r="A43" s="100" t="s">
        <v>15</v>
      </c>
      <c r="B43" s="101" t="str">
        <f>T(B15)</f>
        <v/>
      </c>
      <c r="C43" s="43">
        <f>SUM(C33:C42)</f>
        <v>0</v>
      </c>
      <c r="D43" s="43">
        <f t="shared" ref="D43:N43" si="7">SUM(D33:D42)</f>
        <v>0</v>
      </c>
      <c r="E43" s="43">
        <f t="shared" si="7"/>
        <v>0</v>
      </c>
      <c r="F43" s="43">
        <f t="shared" si="7"/>
        <v>0</v>
      </c>
      <c r="G43" s="43">
        <f t="shared" si="7"/>
        <v>0</v>
      </c>
      <c r="H43" s="43">
        <f t="shared" si="7"/>
        <v>0</v>
      </c>
      <c r="I43" s="43">
        <f t="shared" si="7"/>
        <v>0</v>
      </c>
      <c r="J43" s="43">
        <f t="shared" si="7"/>
        <v>0</v>
      </c>
      <c r="K43" s="43">
        <f t="shared" si="7"/>
        <v>0</v>
      </c>
      <c r="L43" s="43">
        <f t="shared" si="7"/>
        <v>0</v>
      </c>
      <c r="M43" s="43">
        <f t="shared" si="7"/>
        <v>0</v>
      </c>
      <c r="N43" s="43">
        <f t="shared" si="7"/>
        <v>0</v>
      </c>
      <c r="O43" s="43">
        <f>SUM(O33:O42)</f>
        <v>0</v>
      </c>
    </row>
    <row r="44" spans="1:15" ht="10.5" thickTop="1" x14ac:dyDescent="0.2">
      <c r="A44" s="87"/>
      <c r="B44" s="88"/>
      <c r="C44" s="87"/>
      <c r="D44" s="87"/>
      <c r="E44" s="87"/>
      <c r="F44" s="87"/>
      <c r="G44" s="87"/>
      <c r="H44" s="87"/>
      <c r="I44" s="87"/>
      <c r="J44" s="87"/>
      <c r="K44" s="87"/>
      <c r="L44" s="87"/>
      <c r="M44" s="87"/>
      <c r="N44" s="87"/>
      <c r="O44" s="87"/>
    </row>
    <row r="45" spans="1:15" ht="10.5" thickBot="1" x14ac:dyDescent="0.25">
      <c r="A45" s="87"/>
      <c r="B45" s="88"/>
      <c r="C45" s="87"/>
      <c r="D45" s="87"/>
      <c r="E45" s="87"/>
      <c r="F45" s="87"/>
      <c r="G45" s="87"/>
      <c r="H45" s="87"/>
      <c r="I45" s="87"/>
      <c r="J45" s="87"/>
      <c r="K45" s="87"/>
      <c r="L45" s="87"/>
      <c r="M45" s="87"/>
      <c r="N45" s="87"/>
      <c r="O45" s="87"/>
    </row>
    <row r="46" spans="1:15" ht="15.9" customHeight="1" thickTop="1" thickBot="1" x14ac:dyDescent="0.35">
      <c r="A46" s="102" t="s">
        <v>150</v>
      </c>
      <c r="B46" s="103"/>
      <c r="C46" s="103"/>
      <c r="D46" s="103"/>
      <c r="E46" s="103"/>
      <c r="F46" s="104"/>
      <c r="G46" s="87"/>
      <c r="H46" s="87"/>
      <c r="I46" s="87"/>
      <c r="J46" s="87"/>
      <c r="K46" s="87"/>
      <c r="L46" s="87"/>
      <c r="M46" s="87"/>
      <c r="N46" s="87"/>
      <c r="O46" s="87"/>
    </row>
    <row r="47" spans="1:15" ht="11.5" thickTop="1" thickBot="1" x14ac:dyDescent="0.3">
      <c r="A47" s="105"/>
      <c r="B47" s="106" t="s">
        <v>16</v>
      </c>
      <c r="C47" s="86" t="s">
        <v>17</v>
      </c>
      <c r="D47" s="86" t="s">
        <v>18</v>
      </c>
      <c r="E47" s="86" t="s">
        <v>19</v>
      </c>
      <c r="F47" s="91" t="s">
        <v>20</v>
      </c>
      <c r="G47" s="87"/>
      <c r="H47" s="87"/>
      <c r="I47" s="87"/>
      <c r="J47" s="87"/>
      <c r="K47" s="87"/>
      <c r="L47" s="87"/>
      <c r="M47" s="87"/>
      <c r="N47" s="87"/>
      <c r="O47" s="87"/>
    </row>
    <row r="48" spans="1:15" ht="21" thickTop="1" thickBot="1" x14ac:dyDescent="0.25">
      <c r="A48" s="107" t="s">
        <v>151</v>
      </c>
      <c r="B48" s="108" t="s">
        <v>27</v>
      </c>
      <c r="C48" s="58"/>
      <c r="D48" s="58"/>
      <c r="E48" s="58"/>
      <c r="F48" s="58"/>
      <c r="G48" s="87"/>
      <c r="H48" s="87"/>
      <c r="I48" s="87"/>
      <c r="J48" s="87"/>
      <c r="K48" s="87"/>
      <c r="L48" s="87"/>
      <c r="M48" s="87"/>
      <c r="N48" s="87"/>
      <c r="O48" s="87"/>
    </row>
    <row r="49" spans="1:15" ht="21" thickTop="1" thickBot="1" x14ac:dyDescent="0.25">
      <c r="A49" s="107" t="s">
        <v>222</v>
      </c>
      <c r="B49" s="98" t="s">
        <v>27</v>
      </c>
      <c r="C49" s="109">
        <f>C50-B50</f>
        <v>0</v>
      </c>
      <c r="D49" s="109">
        <f t="shared" ref="D49:F49" si="8">D50-C50</f>
        <v>0</v>
      </c>
      <c r="E49" s="109">
        <f t="shared" si="8"/>
        <v>0</v>
      </c>
      <c r="F49" s="109">
        <f t="shared" si="8"/>
        <v>0</v>
      </c>
      <c r="G49" s="87"/>
      <c r="H49" s="87"/>
      <c r="I49" s="87"/>
      <c r="J49" s="87"/>
      <c r="K49" s="87"/>
      <c r="L49" s="87"/>
      <c r="M49" s="87"/>
      <c r="N49" s="87"/>
      <c r="O49" s="87"/>
    </row>
    <row r="50" spans="1:15" ht="11.5" thickTop="1" thickBot="1" x14ac:dyDescent="0.3">
      <c r="A50" s="100" t="s">
        <v>26</v>
      </c>
      <c r="B50" s="110">
        <f>O43</f>
        <v>0</v>
      </c>
      <c r="C50" s="43">
        <f>B50*(1+C48)</f>
        <v>0</v>
      </c>
      <c r="D50" s="43">
        <f>C50*(1+D48)</f>
        <v>0</v>
      </c>
      <c r="E50" s="43">
        <f>D50*(1+E48)</f>
        <v>0</v>
      </c>
      <c r="F50" s="43">
        <f>E50*(1+F48)</f>
        <v>0</v>
      </c>
      <c r="G50" s="87"/>
      <c r="H50" s="87"/>
      <c r="I50" s="87"/>
      <c r="J50" s="87"/>
      <c r="K50" s="87"/>
      <c r="L50" s="87"/>
      <c r="M50" s="87"/>
      <c r="N50" s="87"/>
      <c r="O50" s="87"/>
    </row>
    <row r="51" spans="1:15" ht="11" thickTop="1" x14ac:dyDescent="0.25">
      <c r="A51" s="83"/>
      <c r="B51" s="59"/>
      <c r="C51" s="60"/>
      <c r="D51" s="60"/>
      <c r="E51" s="60"/>
      <c r="F51" s="60"/>
      <c r="G51" s="17"/>
      <c r="H51" s="17"/>
      <c r="I51" s="17"/>
      <c r="J51" s="17"/>
      <c r="K51" s="17"/>
      <c r="L51" s="17"/>
      <c r="M51" s="17"/>
      <c r="N51" s="17"/>
      <c r="O51" s="17"/>
    </row>
    <row r="52" spans="1:15" x14ac:dyDescent="0.2">
      <c r="A52" s="17"/>
      <c r="B52" s="68"/>
      <c r="C52" s="17"/>
      <c r="D52" s="17"/>
      <c r="E52" s="17"/>
      <c r="F52" s="17"/>
      <c r="G52" s="17"/>
      <c r="H52" s="17"/>
      <c r="I52" s="17"/>
      <c r="J52" s="17"/>
      <c r="K52" s="17"/>
      <c r="L52" s="17"/>
      <c r="M52" s="17"/>
      <c r="N52" s="17"/>
      <c r="O52" s="17"/>
    </row>
    <row r="53" spans="1:15" ht="10.5" x14ac:dyDescent="0.25">
      <c r="A53" s="292" t="s">
        <v>155</v>
      </c>
      <c r="B53" s="292"/>
      <c r="C53" s="17"/>
      <c r="D53" s="17"/>
      <c r="E53" s="17"/>
      <c r="F53" s="17"/>
      <c r="G53" s="17"/>
      <c r="H53" s="17"/>
      <c r="I53" s="17"/>
      <c r="J53" s="17"/>
      <c r="K53" s="17"/>
      <c r="L53" s="17"/>
      <c r="M53" s="17"/>
      <c r="N53" s="17"/>
      <c r="O53" s="17"/>
    </row>
    <row r="54" spans="1:15" x14ac:dyDescent="0.2">
      <c r="A54" s="82" t="s">
        <v>158</v>
      </c>
      <c r="B54" s="68"/>
      <c r="C54" s="17"/>
      <c r="D54" s="17"/>
      <c r="E54" s="17"/>
      <c r="F54" s="17"/>
      <c r="G54" s="17"/>
      <c r="H54" s="17"/>
      <c r="I54" s="17"/>
      <c r="J54" s="17"/>
      <c r="K54" s="17"/>
      <c r="L54" s="17"/>
      <c r="M54" s="17"/>
      <c r="N54" s="17"/>
      <c r="O54" s="17"/>
    </row>
    <row r="55" spans="1:15" x14ac:dyDescent="0.2">
      <c r="A55" s="17"/>
      <c r="B55" s="68"/>
      <c r="C55" s="84"/>
      <c r="D55" s="84"/>
      <c r="E55" s="84"/>
      <c r="F55" s="84"/>
      <c r="G55" s="14"/>
      <c r="H55" s="14"/>
      <c r="I55" s="14"/>
      <c r="J55" s="14"/>
      <c r="K55" s="14"/>
      <c r="L55" s="14"/>
      <c r="M55" s="14"/>
      <c r="N55" s="14"/>
    </row>
    <row r="56" spans="1:15" x14ac:dyDescent="0.2">
      <c r="C56" s="14"/>
      <c r="D56" s="14"/>
      <c r="E56" s="14"/>
      <c r="F56" s="14"/>
      <c r="G56" s="14"/>
      <c r="H56" s="14"/>
      <c r="I56" s="14"/>
      <c r="J56" s="14"/>
      <c r="K56" s="14"/>
      <c r="L56" s="14"/>
      <c r="M56" s="14"/>
      <c r="N56" s="14"/>
    </row>
    <row r="58" spans="1:15" x14ac:dyDescent="0.2">
      <c r="C58" s="14"/>
      <c r="D58" s="14"/>
      <c r="E58" s="14"/>
      <c r="F58" s="14"/>
      <c r="G58" s="14"/>
      <c r="H58" s="14"/>
      <c r="I58" s="14"/>
      <c r="J58" s="14"/>
      <c r="K58" s="14"/>
      <c r="L58" s="14"/>
      <c r="M58" s="14"/>
      <c r="N58" s="14"/>
    </row>
    <row r="59" spans="1:15" x14ac:dyDescent="0.2">
      <c r="C59" s="14"/>
      <c r="D59" s="14"/>
      <c r="E59" s="14"/>
      <c r="F59" s="14"/>
      <c r="G59" s="14"/>
      <c r="H59" s="14"/>
      <c r="I59" s="14"/>
      <c r="J59" s="14"/>
      <c r="K59" s="14"/>
      <c r="L59" s="14"/>
      <c r="M59" s="14"/>
      <c r="N59" s="14"/>
    </row>
    <row r="60" spans="1:15" x14ac:dyDescent="0.2">
      <c r="C60" s="14"/>
      <c r="D60" s="14"/>
      <c r="E60" s="14"/>
      <c r="F60" s="14"/>
      <c r="G60" s="14"/>
      <c r="H60" s="14"/>
      <c r="I60" s="14"/>
      <c r="J60" s="14"/>
      <c r="K60" s="14"/>
      <c r="L60" s="14"/>
      <c r="M60" s="14"/>
      <c r="N60" s="14"/>
    </row>
    <row r="62" spans="1:15" x14ac:dyDescent="0.2">
      <c r="C62" s="14"/>
      <c r="D62" s="14"/>
      <c r="E62" s="14"/>
      <c r="F62" s="14"/>
      <c r="G62" s="14"/>
      <c r="H62" s="14"/>
      <c r="I62" s="14"/>
      <c r="J62" s="14"/>
      <c r="K62" s="14"/>
      <c r="L62" s="14"/>
      <c r="M62" s="14"/>
      <c r="N62" s="14"/>
    </row>
    <row r="63" spans="1:15" x14ac:dyDescent="0.2">
      <c r="C63" s="14"/>
      <c r="D63" s="14"/>
      <c r="E63" s="14"/>
      <c r="F63" s="14"/>
      <c r="G63" s="14"/>
      <c r="H63" s="14"/>
      <c r="I63" s="14"/>
      <c r="J63" s="14"/>
      <c r="K63" s="14"/>
      <c r="L63" s="14"/>
      <c r="M63" s="14"/>
      <c r="N63" s="14"/>
    </row>
    <row r="64" spans="1:15" x14ac:dyDescent="0.2">
      <c r="C64" s="14"/>
      <c r="D64" s="14"/>
      <c r="E64" s="14"/>
      <c r="F64" s="14"/>
      <c r="G64" s="14"/>
      <c r="H64" s="14"/>
      <c r="I64" s="14"/>
      <c r="J64" s="14"/>
      <c r="K64" s="14"/>
      <c r="L64" s="14"/>
      <c r="M64" s="14"/>
      <c r="N64" s="14"/>
    </row>
  </sheetData>
  <sheetProtection algorithmName="SHA-512" hashValue="tYYIeYOvLWDtCSertbAW9CwKThpPpctcrZ77lkF7f6rp212W7Ed1+7rT5oEQ6qlCq1ndMgiHB9M5bFbcYu0G0A==" saltValue="iDHcG0loaA1VkYQed63L7A==" spinCount="100000" sheet="1" objects="1" scenarios="1"/>
  <mergeCells count="15">
    <mergeCell ref="A53:B53"/>
    <mergeCell ref="A2:O2"/>
    <mergeCell ref="A16:N16"/>
    <mergeCell ref="A30:O30"/>
    <mergeCell ref="O3:O4"/>
    <mergeCell ref="A17:A18"/>
    <mergeCell ref="B17:B18"/>
    <mergeCell ref="A31:A32"/>
    <mergeCell ref="B31:B32"/>
    <mergeCell ref="O31:O32"/>
    <mergeCell ref="C3:N3"/>
    <mergeCell ref="C17:N17"/>
    <mergeCell ref="C31:N31"/>
    <mergeCell ref="A3:A4"/>
    <mergeCell ref="B3:B4"/>
  </mergeCells>
  <dataValidations count="4">
    <dataValidation allowBlank="1" showInputMessage="1" showErrorMessage="1" prompt="Upišite jedinicu mjere (kg, kom, litra i slično)." sqref="B3:B4"/>
    <dataValidation allowBlank="1" showInputMessage="1" showErrorMessage="1" prompt="Upišite naziv proizvoda ili usluge koje planirate prodavati" sqref="A3:A4"/>
    <dataValidation allowBlank="1" showInputMessage="1" showErrorMessage="1" prompt="Upišite za svaki mjesec KOLIČINU prodaje proizvoda ili usluga koju planirate u prvoj godini poslovanja." sqref="C3:N4"/>
    <dataValidation allowBlank="1" showInputMessage="1" showErrorMessage="1" prompt="Upišite za svaki mjesec CIJENU po proizvodu ili usluzi (jedinična cijena po proizvodu ili usluzi)." sqref="C17:N18"/>
  </dataValidations>
  <printOptions horizontalCentered="1"/>
  <pageMargins left="0.23622047244094491" right="0.23622047244094491"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1" ySplit="3" topLeftCell="B4" activePane="bottomRight" state="frozen"/>
      <selection pane="topRight" activeCell="B1" sqref="B1"/>
      <selection pane="bottomLeft" activeCell="A4" sqref="A4"/>
      <selection pane="bottomRight" activeCell="B28" sqref="B28:F28"/>
    </sheetView>
  </sheetViews>
  <sheetFormatPr defaultColWidth="9.08984375" defaultRowHeight="10" x14ac:dyDescent="0.2"/>
  <cols>
    <col min="1" max="1" width="33.36328125" style="10" customWidth="1"/>
    <col min="2" max="6" width="10.90625" style="10" customWidth="1"/>
    <col min="7" max="8" width="8.90625" style="10" customWidth="1"/>
    <col min="9" max="16384" width="9.08984375" style="10"/>
  </cols>
  <sheetData>
    <row r="1" spans="1:6" ht="50.15" customHeight="1" thickBot="1" x14ac:dyDescent="0.25"/>
    <row r="2" spans="1:6" ht="15.9" customHeight="1" thickTop="1" thickBot="1" x14ac:dyDescent="0.35">
      <c r="A2" s="311" t="s">
        <v>152</v>
      </c>
      <c r="B2" s="312"/>
      <c r="C2" s="312"/>
      <c r="D2" s="312"/>
      <c r="E2" s="312"/>
      <c r="F2" s="313"/>
    </row>
    <row r="3" spans="1:6" ht="11.5" thickTop="1" thickBot="1" x14ac:dyDescent="0.3">
      <c r="A3" s="111" t="s">
        <v>193</v>
      </c>
      <c r="B3" s="86" t="s">
        <v>16</v>
      </c>
      <c r="C3" s="86" t="s">
        <v>17</v>
      </c>
      <c r="D3" s="86" t="s">
        <v>18</v>
      </c>
      <c r="E3" s="86" t="s">
        <v>19</v>
      </c>
      <c r="F3" s="91" t="s">
        <v>20</v>
      </c>
    </row>
    <row r="4" spans="1:6" ht="11" thickTop="1" thickBot="1" x14ac:dyDescent="0.25">
      <c r="A4" s="24"/>
      <c r="B4" s="48"/>
      <c r="C4" s="48"/>
      <c r="D4" s="48"/>
      <c r="E4" s="48"/>
      <c r="F4" s="48"/>
    </row>
    <row r="5" spans="1:6" ht="11" thickTop="1" thickBot="1" x14ac:dyDescent="0.25">
      <c r="A5" s="24"/>
      <c r="B5" s="48"/>
      <c r="C5" s="48"/>
      <c r="D5" s="48"/>
      <c r="E5" s="48"/>
      <c r="F5" s="49"/>
    </row>
    <row r="6" spans="1:6" ht="11" thickTop="1" thickBot="1" x14ac:dyDescent="0.25">
      <c r="A6" s="24"/>
      <c r="B6" s="48"/>
      <c r="C6" s="48"/>
      <c r="D6" s="48"/>
      <c r="E6" s="48"/>
      <c r="F6" s="49"/>
    </row>
    <row r="7" spans="1:6" ht="11" thickTop="1" thickBot="1" x14ac:dyDescent="0.25">
      <c r="A7" s="24"/>
      <c r="B7" s="48"/>
      <c r="C7" s="48"/>
      <c r="D7" s="48"/>
      <c r="E7" s="48"/>
      <c r="F7" s="49"/>
    </row>
    <row r="8" spans="1:6" ht="11" thickTop="1" thickBot="1" x14ac:dyDescent="0.25">
      <c r="A8" s="24"/>
      <c r="B8" s="48"/>
      <c r="C8" s="48"/>
      <c r="D8" s="48"/>
      <c r="E8" s="48"/>
      <c r="F8" s="49"/>
    </row>
    <row r="9" spans="1:6" ht="11" thickTop="1" thickBot="1" x14ac:dyDescent="0.25">
      <c r="A9" s="24"/>
      <c r="B9" s="48"/>
      <c r="C9" s="48"/>
      <c r="D9" s="48"/>
      <c r="E9" s="48"/>
      <c r="F9" s="49"/>
    </row>
    <row r="10" spans="1:6" ht="10.5" thickTop="1" x14ac:dyDescent="0.2">
      <c r="A10" s="35"/>
      <c r="B10" s="50"/>
      <c r="C10" s="50"/>
      <c r="D10" s="50"/>
      <c r="E10" s="50"/>
      <c r="F10" s="51"/>
    </row>
    <row r="11" spans="1:6" ht="11" thickBot="1" x14ac:dyDescent="0.3">
      <c r="A11" s="112" t="s">
        <v>14</v>
      </c>
      <c r="B11" s="112">
        <f>SUM(B4:B10)</f>
        <v>0</v>
      </c>
      <c r="C11" s="112">
        <f t="shared" ref="C11:F11" si="0">SUM(C4:C10)</f>
        <v>0</v>
      </c>
      <c r="D11" s="112">
        <f t="shared" si="0"/>
        <v>0</v>
      </c>
      <c r="E11" s="112">
        <f t="shared" si="0"/>
        <v>0</v>
      </c>
      <c r="F11" s="112">
        <f t="shared" si="0"/>
        <v>0</v>
      </c>
    </row>
    <row r="12" spans="1:6" ht="11" thickTop="1" x14ac:dyDescent="0.25">
      <c r="A12" s="113"/>
      <c r="B12" s="113"/>
      <c r="C12" s="113"/>
      <c r="D12" s="113"/>
      <c r="E12" s="113"/>
      <c r="F12" s="113"/>
    </row>
    <row r="13" spans="1:6" ht="11" thickBot="1" x14ac:dyDescent="0.3">
      <c r="A13" s="113"/>
      <c r="B13" s="113"/>
      <c r="C13" s="113"/>
      <c r="D13" s="113"/>
      <c r="E13" s="113"/>
      <c r="F13" s="113"/>
    </row>
    <row r="14" spans="1:6" ht="15.9" customHeight="1" thickTop="1" thickBot="1" x14ac:dyDescent="0.35">
      <c r="A14" s="311" t="s">
        <v>109</v>
      </c>
      <c r="B14" s="312"/>
      <c r="C14" s="312"/>
      <c r="D14" s="312"/>
      <c r="E14" s="312"/>
      <c r="F14" s="313"/>
    </row>
    <row r="15" spans="1:6" ht="11.5" thickTop="1" thickBot="1" x14ac:dyDescent="0.3">
      <c r="A15" s="114" t="s">
        <v>193</v>
      </c>
      <c r="B15" s="86" t="s">
        <v>16</v>
      </c>
      <c r="C15" s="86" t="s">
        <v>17</v>
      </c>
      <c r="D15" s="86" t="s">
        <v>18</v>
      </c>
      <c r="E15" s="86" t="s">
        <v>19</v>
      </c>
      <c r="F15" s="91" t="s">
        <v>20</v>
      </c>
    </row>
    <row r="16" spans="1:6" ht="11" thickTop="1" thickBot="1" x14ac:dyDescent="0.25">
      <c r="A16" s="115" t="str">
        <f t="shared" ref="A16:A22" si="1">T(A4)</f>
        <v/>
      </c>
      <c r="B16" s="52"/>
      <c r="C16" s="52"/>
      <c r="D16" s="52"/>
      <c r="E16" s="52"/>
      <c r="F16" s="52"/>
    </row>
    <row r="17" spans="1:6" ht="11" thickTop="1" thickBot="1" x14ac:dyDescent="0.25">
      <c r="A17" s="115" t="str">
        <f t="shared" si="1"/>
        <v/>
      </c>
      <c r="B17" s="52"/>
      <c r="C17" s="48"/>
      <c r="D17" s="48"/>
      <c r="E17" s="48"/>
      <c r="F17" s="49"/>
    </row>
    <row r="18" spans="1:6" ht="11" thickTop="1" thickBot="1" x14ac:dyDescent="0.25">
      <c r="A18" s="115" t="str">
        <f t="shared" si="1"/>
        <v/>
      </c>
      <c r="B18" s="52"/>
      <c r="C18" s="48"/>
      <c r="D18" s="48"/>
      <c r="E18" s="48"/>
      <c r="F18" s="49"/>
    </row>
    <row r="19" spans="1:6" ht="11" thickTop="1" thickBot="1" x14ac:dyDescent="0.25">
      <c r="A19" s="115" t="str">
        <f t="shared" si="1"/>
        <v/>
      </c>
      <c r="B19" s="52"/>
      <c r="C19" s="48"/>
      <c r="D19" s="48"/>
      <c r="E19" s="48"/>
      <c r="F19" s="49"/>
    </row>
    <row r="20" spans="1:6" ht="11" thickTop="1" thickBot="1" x14ac:dyDescent="0.25">
      <c r="A20" s="115" t="str">
        <f t="shared" si="1"/>
        <v/>
      </c>
      <c r="B20" s="52"/>
      <c r="C20" s="48"/>
      <c r="D20" s="48"/>
      <c r="E20" s="48"/>
      <c r="F20" s="49"/>
    </row>
    <row r="21" spans="1:6" ht="11" thickTop="1" thickBot="1" x14ac:dyDescent="0.25">
      <c r="A21" s="115" t="str">
        <f t="shared" si="1"/>
        <v/>
      </c>
      <c r="B21" s="52"/>
      <c r="C21" s="48"/>
      <c r="D21" s="48"/>
      <c r="E21" s="48"/>
      <c r="F21" s="49"/>
    </row>
    <row r="22" spans="1:6" ht="11" thickTop="1" thickBot="1" x14ac:dyDescent="0.25">
      <c r="A22" s="115" t="str">
        <f t="shared" si="1"/>
        <v/>
      </c>
      <c r="B22" s="53"/>
      <c r="C22" s="50"/>
      <c r="D22" s="50"/>
      <c r="E22" s="50"/>
      <c r="F22" s="51"/>
    </row>
    <row r="23" spans="1:6" ht="11.5" thickTop="1" thickBot="1" x14ac:dyDescent="0.3">
      <c r="A23" s="116" t="s">
        <v>118</v>
      </c>
      <c r="B23" s="112">
        <f>B4*B16+B5*B17+B6*B18+B7*B19+B8*B20+B9*B21+B10*B22</f>
        <v>0</v>
      </c>
      <c r="C23" s="112">
        <f>C4*C16+C5*C17+C6*C18+C7*C19+C8*C20+C9*C21+C10*C22</f>
        <v>0</v>
      </c>
      <c r="D23" s="112">
        <f>D4*D16+D5*D17+D6*D18+D7*D19+D8*D20+D9*D21+D10*D22</f>
        <v>0</v>
      </c>
      <c r="E23" s="112">
        <f>E4*E16+E5*E17+E6*E18+E7*E19+E8*E20+E9*E21+E10*E22</f>
        <v>0</v>
      </c>
      <c r="F23" s="112">
        <f>F4*F16+F5*F17+F6*F18+F7*F19+F8*F20+F9*F21+F10*F22</f>
        <v>0</v>
      </c>
    </row>
    <row r="24" spans="1:6" ht="11" thickTop="1" x14ac:dyDescent="0.25">
      <c r="A24" s="113"/>
      <c r="B24" s="113"/>
      <c r="C24" s="113"/>
      <c r="D24" s="113"/>
      <c r="E24" s="113"/>
      <c r="F24" s="113"/>
    </row>
    <row r="25" spans="1:6" ht="10.5" thickBot="1" x14ac:dyDescent="0.25">
      <c r="A25" s="87"/>
      <c r="B25" s="87"/>
      <c r="C25" s="87"/>
      <c r="D25" s="87"/>
      <c r="E25" s="87"/>
      <c r="F25" s="87"/>
    </row>
    <row r="26" spans="1:6" ht="15.9" customHeight="1" thickTop="1" thickBot="1" x14ac:dyDescent="0.35">
      <c r="A26" s="311" t="s">
        <v>153</v>
      </c>
      <c r="B26" s="312"/>
      <c r="C26" s="312"/>
      <c r="D26" s="312"/>
      <c r="E26" s="312"/>
      <c r="F26" s="313"/>
    </row>
    <row r="27" spans="1:6" ht="11.5" thickTop="1" thickBot="1" x14ac:dyDescent="0.3">
      <c r="A27" s="114" t="s">
        <v>193</v>
      </c>
      <c r="B27" s="86" t="s">
        <v>16</v>
      </c>
      <c r="C27" s="86" t="s">
        <v>17</v>
      </c>
      <c r="D27" s="86" t="s">
        <v>18</v>
      </c>
      <c r="E27" s="86" t="s">
        <v>19</v>
      </c>
      <c r="F27" s="91" t="s">
        <v>20</v>
      </c>
    </row>
    <row r="28" spans="1:6" ht="11" thickTop="1" thickBot="1" x14ac:dyDescent="0.25">
      <c r="A28" s="117" t="str">
        <f t="shared" ref="A28:A34" si="2">T(A4)</f>
        <v/>
      </c>
      <c r="B28" s="54"/>
      <c r="C28" s="54"/>
      <c r="D28" s="54"/>
      <c r="E28" s="54"/>
      <c r="F28" s="54"/>
    </row>
    <row r="29" spans="1:6" ht="11" thickTop="1" thickBot="1" x14ac:dyDescent="0.25">
      <c r="A29" s="115" t="str">
        <f t="shared" si="2"/>
        <v/>
      </c>
      <c r="B29" s="54"/>
      <c r="C29" s="38"/>
      <c r="D29" s="38"/>
      <c r="E29" s="38"/>
      <c r="F29" s="34"/>
    </row>
    <row r="30" spans="1:6" ht="11" thickTop="1" thickBot="1" x14ac:dyDescent="0.25">
      <c r="A30" s="115" t="str">
        <f t="shared" si="2"/>
        <v/>
      </c>
      <c r="B30" s="54"/>
      <c r="C30" s="38"/>
      <c r="D30" s="38"/>
      <c r="E30" s="38"/>
      <c r="F30" s="34"/>
    </row>
    <row r="31" spans="1:6" ht="11" thickTop="1" thickBot="1" x14ac:dyDescent="0.25">
      <c r="A31" s="115" t="str">
        <f t="shared" si="2"/>
        <v/>
      </c>
      <c r="B31" s="54"/>
      <c r="C31" s="38"/>
      <c r="D31" s="38"/>
      <c r="E31" s="38"/>
      <c r="F31" s="34"/>
    </row>
    <row r="32" spans="1:6" ht="11" thickTop="1" thickBot="1" x14ac:dyDescent="0.25">
      <c r="A32" s="115" t="str">
        <f t="shared" si="2"/>
        <v/>
      </c>
      <c r="B32" s="54"/>
      <c r="C32" s="38"/>
      <c r="D32" s="38"/>
      <c r="E32" s="38"/>
      <c r="F32" s="34"/>
    </row>
    <row r="33" spans="1:6" ht="11" thickTop="1" thickBot="1" x14ac:dyDescent="0.25">
      <c r="A33" s="115" t="str">
        <f t="shared" si="2"/>
        <v/>
      </c>
      <c r="B33" s="54"/>
      <c r="C33" s="38"/>
      <c r="D33" s="38"/>
      <c r="E33" s="38"/>
      <c r="F33" s="34"/>
    </row>
    <row r="34" spans="1:6" ht="11" thickTop="1" thickBot="1" x14ac:dyDescent="0.25">
      <c r="A34" s="115" t="str">
        <f t="shared" si="2"/>
        <v/>
      </c>
      <c r="B34" s="55"/>
      <c r="C34" s="56"/>
      <c r="D34" s="56"/>
      <c r="E34" s="56"/>
      <c r="F34" s="36"/>
    </row>
    <row r="35" spans="1:6" ht="11.5" thickTop="1" thickBot="1" x14ac:dyDescent="0.3">
      <c r="A35" s="116" t="s">
        <v>117</v>
      </c>
      <c r="B35" s="118" t="e">
        <f>B47/B23</f>
        <v>#DIV/0!</v>
      </c>
      <c r="C35" s="118" t="e">
        <f>C47/C23</f>
        <v>#DIV/0!</v>
      </c>
      <c r="D35" s="118" t="e">
        <f>D47/D23</f>
        <v>#DIV/0!</v>
      </c>
      <c r="E35" s="118" t="e">
        <f>E47/E23</f>
        <v>#DIV/0!</v>
      </c>
      <c r="F35" s="118" t="e">
        <f>F47/F23</f>
        <v>#DIV/0!</v>
      </c>
    </row>
    <row r="36" spans="1:6" ht="10.5" thickTop="1" x14ac:dyDescent="0.2">
      <c r="A36" s="87"/>
      <c r="B36" s="87"/>
      <c r="C36" s="87"/>
      <c r="D36" s="87"/>
      <c r="E36" s="87"/>
      <c r="F36" s="87"/>
    </row>
    <row r="37" spans="1:6" ht="10.5" thickBot="1" x14ac:dyDescent="0.25">
      <c r="A37" s="87"/>
      <c r="B37" s="87"/>
      <c r="C37" s="87"/>
      <c r="D37" s="87"/>
      <c r="E37" s="87"/>
      <c r="F37" s="87"/>
    </row>
    <row r="38" spans="1:6" ht="15.9" customHeight="1" thickTop="1" thickBot="1" x14ac:dyDescent="0.35">
      <c r="A38" s="311" t="s">
        <v>154</v>
      </c>
      <c r="B38" s="312"/>
      <c r="C38" s="312"/>
      <c r="D38" s="312"/>
      <c r="E38" s="312"/>
      <c r="F38" s="313"/>
    </row>
    <row r="39" spans="1:6" ht="11" thickTop="1" x14ac:dyDescent="0.25">
      <c r="A39" s="114" t="s">
        <v>193</v>
      </c>
      <c r="B39" s="96" t="s">
        <v>16</v>
      </c>
      <c r="C39" s="96" t="s">
        <v>17</v>
      </c>
      <c r="D39" s="96" t="s">
        <v>18</v>
      </c>
      <c r="E39" s="96" t="s">
        <v>19</v>
      </c>
      <c r="F39" s="119" t="s">
        <v>20</v>
      </c>
    </row>
    <row r="40" spans="1:6" ht="10.5" thickBot="1" x14ac:dyDescent="0.25">
      <c r="A40" s="92" t="str">
        <f t="shared" ref="A40:A46" si="3">T(A4)</f>
        <v/>
      </c>
      <c r="B40" s="40">
        <f t="shared" ref="B40:F46" si="4">B4*B16*B28</f>
        <v>0</v>
      </c>
      <c r="C40" s="40">
        <f t="shared" si="4"/>
        <v>0</v>
      </c>
      <c r="D40" s="40">
        <f t="shared" si="4"/>
        <v>0</v>
      </c>
      <c r="E40" s="40">
        <f t="shared" si="4"/>
        <v>0</v>
      </c>
      <c r="F40" s="40">
        <f t="shared" si="4"/>
        <v>0</v>
      </c>
    </row>
    <row r="41" spans="1:6" ht="11" thickTop="1" thickBot="1" x14ac:dyDescent="0.25">
      <c r="A41" s="94" t="str">
        <f t="shared" si="3"/>
        <v/>
      </c>
      <c r="B41" s="99">
        <f t="shared" si="4"/>
        <v>0</v>
      </c>
      <c r="C41" s="99">
        <f t="shared" si="4"/>
        <v>0</v>
      </c>
      <c r="D41" s="99">
        <f t="shared" si="4"/>
        <v>0</v>
      </c>
      <c r="E41" s="99">
        <f t="shared" si="4"/>
        <v>0</v>
      </c>
      <c r="F41" s="99">
        <f t="shared" si="4"/>
        <v>0</v>
      </c>
    </row>
    <row r="42" spans="1:6" ht="11" thickTop="1" thickBot="1" x14ac:dyDescent="0.25">
      <c r="A42" s="94" t="str">
        <f t="shared" si="3"/>
        <v/>
      </c>
      <c r="B42" s="99">
        <f t="shared" si="4"/>
        <v>0</v>
      </c>
      <c r="C42" s="99">
        <f t="shared" si="4"/>
        <v>0</v>
      </c>
      <c r="D42" s="99">
        <f t="shared" si="4"/>
        <v>0</v>
      </c>
      <c r="E42" s="99">
        <f t="shared" si="4"/>
        <v>0</v>
      </c>
      <c r="F42" s="99">
        <f t="shared" si="4"/>
        <v>0</v>
      </c>
    </row>
    <row r="43" spans="1:6" ht="11" thickTop="1" thickBot="1" x14ac:dyDescent="0.25">
      <c r="A43" s="94" t="str">
        <f t="shared" si="3"/>
        <v/>
      </c>
      <c r="B43" s="99">
        <f t="shared" si="4"/>
        <v>0</v>
      </c>
      <c r="C43" s="99">
        <f t="shared" si="4"/>
        <v>0</v>
      </c>
      <c r="D43" s="99">
        <f t="shared" si="4"/>
        <v>0</v>
      </c>
      <c r="E43" s="99">
        <f t="shared" si="4"/>
        <v>0</v>
      </c>
      <c r="F43" s="99">
        <f t="shared" si="4"/>
        <v>0</v>
      </c>
    </row>
    <row r="44" spans="1:6" ht="11" thickTop="1" thickBot="1" x14ac:dyDescent="0.25">
      <c r="A44" s="94" t="str">
        <f t="shared" si="3"/>
        <v/>
      </c>
      <c r="B44" s="99">
        <f t="shared" si="4"/>
        <v>0</v>
      </c>
      <c r="C44" s="99">
        <f t="shared" si="4"/>
        <v>0</v>
      </c>
      <c r="D44" s="99">
        <f t="shared" si="4"/>
        <v>0</v>
      </c>
      <c r="E44" s="99">
        <f t="shared" si="4"/>
        <v>0</v>
      </c>
      <c r="F44" s="99">
        <f t="shared" si="4"/>
        <v>0</v>
      </c>
    </row>
    <row r="45" spans="1:6" ht="11" thickTop="1" thickBot="1" x14ac:dyDescent="0.25">
      <c r="A45" s="94" t="str">
        <f t="shared" si="3"/>
        <v/>
      </c>
      <c r="B45" s="99">
        <f t="shared" si="4"/>
        <v>0</v>
      </c>
      <c r="C45" s="99">
        <f t="shared" si="4"/>
        <v>0</v>
      </c>
      <c r="D45" s="99">
        <f t="shared" si="4"/>
        <v>0</v>
      </c>
      <c r="E45" s="99">
        <f t="shared" si="4"/>
        <v>0</v>
      </c>
      <c r="F45" s="99">
        <f t="shared" si="4"/>
        <v>0</v>
      </c>
    </row>
    <row r="46" spans="1:6" ht="11" thickTop="1" thickBot="1" x14ac:dyDescent="0.25">
      <c r="A46" s="94" t="str">
        <f t="shared" si="3"/>
        <v/>
      </c>
      <c r="B46" s="99">
        <f t="shared" si="4"/>
        <v>0</v>
      </c>
      <c r="C46" s="99">
        <f t="shared" si="4"/>
        <v>0</v>
      </c>
      <c r="D46" s="99">
        <f t="shared" si="4"/>
        <v>0</v>
      </c>
      <c r="E46" s="99">
        <f t="shared" si="4"/>
        <v>0</v>
      </c>
      <c r="F46" s="99">
        <f t="shared" si="4"/>
        <v>0</v>
      </c>
    </row>
    <row r="47" spans="1:6" ht="11.5" thickTop="1" thickBot="1" x14ac:dyDescent="0.3">
      <c r="A47" s="100" t="s">
        <v>14</v>
      </c>
      <c r="B47" s="43">
        <f>SUM(B40:B46)</f>
        <v>0</v>
      </c>
      <c r="C47" s="43">
        <f t="shared" ref="C47:F47" si="5">SUM(C40:C46)</f>
        <v>0</v>
      </c>
      <c r="D47" s="43">
        <f t="shared" si="5"/>
        <v>0</v>
      </c>
      <c r="E47" s="43">
        <f t="shared" si="5"/>
        <v>0</v>
      </c>
      <c r="F47" s="43">
        <f t="shared" si="5"/>
        <v>0</v>
      </c>
    </row>
    <row r="48" spans="1:6" ht="10.5" thickTop="1" x14ac:dyDescent="0.2">
      <c r="A48" s="87"/>
      <c r="B48" s="87"/>
      <c r="C48" s="87"/>
      <c r="D48" s="87"/>
      <c r="E48" s="87"/>
      <c r="F48" s="87"/>
    </row>
    <row r="49" spans="1:6" ht="10.5" x14ac:dyDescent="0.25">
      <c r="A49" s="315" t="s">
        <v>155</v>
      </c>
      <c r="B49" s="315"/>
      <c r="C49" s="315"/>
      <c r="D49" s="315"/>
      <c r="E49" s="315"/>
      <c r="F49" s="315"/>
    </row>
    <row r="50" spans="1:6" ht="15" customHeight="1" x14ac:dyDescent="0.2">
      <c r="A50" s="314" t="s">
        <v>159</v>
      </c>
      <c r="B50" s="314"/>
      <c r="C50" s="314"/>
      <c r="D50" s="314"/>
      <c r="E50" s="314"/>
      <c r="F50" s="314"/>
    </row>
  </sheetData>
  <sheetProtection algorithmName="SHA-512" hashValue="1zOJ41yTnY44eHooqzYvR2XUdd9TwnWbdffMQUqKf9uQyqcPW7EqNPZdYWyJBR9s9qic23PIEwmfm7sC7I1snA==" saltValue="7rszzteOW7l24ptMQOW5jA==" spinCount="100000" sheet="1" objects="1" scenarios="1"/>
  <mergeCells count="8">
    <mergeCell ref="A2:F2"/>
    <mergeCell ref="A14:F14"/>
    <mergeCell ref="A26:F26"/>
    <mergeCell ref="A38:F38"/>
    <mergeCell ref="A50:F50"/>
    <mergeCell ref="A49:B49"/>
    <mergeCell ref="C49:D49"/>
    <mergeCell ref="E49:F49"/>
  </mergeCells>
  <dataValidations count="5">
    <dataValidation allowBlank="1" showInputMessage="1" showErrorMessage="1" prompt="Upišite naziv radnog mjesta (npr. direktor, prodavač ili slično)." sqref="A3"/>
    <dataValidation allowBlank="1" showInputMessage="1" showErrorMessage="1" prompt="Upišite broj zaposlenika po godinama (npr. prodavač u 1. godini 1, u 2.godini želite 2 prodvača i slično). " sqref="B3:F3"/>
    <dataValidation allowBlank="1" showInputMessage="1" showErrorMessage="1" prompt="Upišite broj mjeseci rada po zaposleniku po godinama (ako imate sezonske djelatnike onda je npr. 6 mjeseci a ako planirate zaposlenike za cijelu godinu onda stavite 12 mjeseci). " sqref="B15:F15"/>
    <dataValidation allowBlank="1" showInputMessage="1" showErrorMessage="1" prompt="Upišite iznos mjesečnog troška bruto plaće (ukupan trošak plaće. Okvirni izračun možete napraviti na sljedećem linku https://www.isplate.info/kalkulator-place-2018.aspx)" sqref="C27:F27"/>
    <dataValidation allowBlank="1" showInputMessage="1" showErrorMessage="1" prompt="Upišite iznos mjesečnog troška bruto plaće (ukupan trošak plaće. Okvirni izračun možete napraviti na www.isplate.info)" sqref="B27"/>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pane xSplit="1" ySplit="3" topLeftCell="B4" activePane="bottomRight" state="frozen"/>
      <selection pane="topRight" activeCell="B1" sqref="B1"/>
      <selection pane="bottomLeft" activeCell="A4" sqref="A4"/>
      <selection pane="bottomRight" activeCell="G9" sqref="G9"/>
    </sheetView>
  </sheetViews>
  <sheetFormatPr defaultColWidth="9.08984375" defaultRowHeight="10" x14ac:dyDescent="0.2"/>
  <cols>
    <col min="1" max="1" width="28" style="10" customWidth="1"/>
    <col min="2" max="2" width="8.36328125" style="10" customWidth="1"/>
    <col min="3" max="3" width="6.90625" style="10" customWidth="1"/>
    <col min="4" max="4" width="11.54296875" style="10" customWidth="1"/>
    <col min="5" max="5" width="11.08984375" style="10" customWidth="1"/>
    <col min="6" max="6" width="9.08984375" style="10"/>
    <col min="7" max="7" width="10.08984375" style="10" bestFit="1" customWidth="1"/>
    <col min="8" max="16384" width="9.08984375" style="10"/>
  </cols>
  <sheetData>
    <row r="1" spans="1:7" ht="50.15" customHeight="1" thickBot="1" x14ac:dyDescent="0.25"/>
    <row r="2" spans="1:7" ht="15.9" customHeight="1" thickTop="1" thickBot="1" x14ac:dyDescent="0.35">
      <c r="A2" s="297" t="s">
        <v>180</v>
      </c>
      <c r="B2" s="298"/>
      <c r="C2" s="298"/>
      <c r="D2" s="298"/>
      <c r="E2" s="299"/>
    </row>
    <row r="3" spans="1:7" s="20" customFormat="1" ht="22" thickTop="1" thickBot="1" x14ac:dyDescent="0.4">
      <c r="A3" s="120" t="s">
        <v>22</v>
      </c>
      <c r="B3" s="121" t="s">
        <v>24</v>
      </c>
      <c r="C3" s="122" t="s">
        <v>25</v>
      </c>
      <c r="D3" s="122" t="s">
        <v>146</v>
      </c>
      <c r="E3" s="119" t="s">
        <v>23</v>
      </c>
    </row>
    <row r="4" spans="1:7" ht="11" thickTop="1" thickBot="1" x14ac:dyDescent="0.25">
      <c r="A4" s="24"/>
      <c r="B4" s="44"/>
      <c r="C4" s="45"/>
      <c r="D4" s="46"/>
      <c r="E4" s="39">
        <f>C4*D4</f>
        <v>0</v>
      </c>
      <c r="G4" s="29"/>
    </row>
    <row r="5" spans="1:7" ht="11" thickTop="1" thickBot="1" x14ac:dyDescent="0.25">
      <c r="A5" s="24"/>
      <c r="B5" s="44"/>
      <c r="C5" s="45"/>
      <c r="D5" s="46"/>
      <c r="E5" s="41">
        <f t="shared" ref="E5:E21" si="0">C5*D5</f>
        <v>0</v>
      </c>
    </row>
    <row r="6" spans="1:7" ht="11" thickTop="1" thickBot="1" x14ac:dyDescent="0.25">
      <c r="A6" s="24"/>
      <c r="B6" s="44"/>
      <c r="C6" s="45"/>
      <c r="D6" s="46"/>
      <c r="E6" s="41">
        <f t="shared" si="0"/>
        <v>0</v>
      </c>
      <c r="G6" s="29"/>
    </row>
    <row r="7" spans="1:7" ht="11" thickTop="1" thickBot="1" x14ac:dyDescent="0.25">
      <c r="A7" s="24"/>
      <c r="B7" s="44"/>
      <c r="C7" s="45"/>
      <c r="D7" s="46"/>
      <c r="E7" s="41">
        <f t="shared" si="0"/>
        <v>0</v>
      </c>
    </row>
    <row r="8" spans="1:7" ht="11" thickTop="1" thickBot="1" x14ac:dyDescent="0.25">
      <c r="A8" s="24"/>
      <c r="B8" s="44"/>
      <c r="C8" s="45"/>
      <c r="D8" s="46"/>
      <c r="E8" s="41">
        <f t="shared" si="0"/>
        <v>0</v>
      </c>
      <c r="G8" s="29"/>
    </row>
    <row r="9" spans="1:7" ht="11" thickTop="1" thickBot="1" x14ac:dyDescent="0.25">
      <c r="A9" s="24"/>
      <c r="B9" s="44"/>
      <c r="C9" s="45"/>
      <c r="D9" s="46"/>
      <c r="E9" s="41">
        <f t="shared" si="0"/>
        <v>0</v>
      </c>
    </row>
    <row r="10" spans="1:7" ht="11" thickTop="1" thickBot="1" x14ac:dyDescent="0.25">
      <c r="A10" s="24"/>
      <c r="B10" s="44"/>
      <c r="C10" s="45"/>
      <c r="D10" s="46"/>
      <c r="E10" s="41">
        <f t="shared" si="0"/>
        <v>0</v>
      </c>
    </row>
    <row r="11" spans="1:7" ht="11" thickTop="1" thickBot="1" x14ac:dyDescent="0.25">
      <c r="A11" s="24"/>
      <c r="B11" s="44"/>
      <c r="C11" s="45"/>
      <c r="D11" s="46"/>
      <c r="E11" s="41">
        <f t="shared" si="0"/>
        <v>0</v>
      </c>
    </row>
    <row r="12" spans="1:7" ht="11" thickTop="1" thickBot="1" x14ac:dyDescent="0.25">
      <c r="A12" s="24"/>
      <c r="B12" s="44"/>
      <c r="C12" s="45"/>
      <c r="D12" s="46"/>
      <c r="E12" s="41">
        <f t="shared" si="0"/>
        <v>0</v>
      </c>
    </row>
    <row r="13" spans="1:7" ht="11" thickTop="1" thickBot="1" x14ac:dyDescent="0.25">
      <c r="A13" s="24"/>
      <c r="B13" s="44"/>
      <c r="C13" s="45"/>
      <c r="D13" s="46"/>
      <c r="E13" s="41">
        <f t="shared" si="0"/>
        <v>0</v>
      </c>
    </row>
    <row r="14" spans="1:7" ht="11" thickTop="1" thickBot="1" x14ac:dyDescent="0.25">
      <c r="A14" s="24"/>
      <c r="B14" s="44"/>
      <c r="C14" s="45"/>
      <c r="D14" s="46"/>
      <c r="E14" s="41">
        <f t="shared" si="0"/>
        <v>0</v>
      </c>
    </row>
    <row r="15" spans="1:7" ht="11" thickTop="1" thickBot="1" x14ac:dyDescent="0.25">
      <c r="A15" s="24"/>
      <c r="B15" s="44"/>
      <c r="C15" s="45"/>
      <c r="D15" s="46"/>
      <c r="E15" s="41">
        <f t="shared" si="0"/>
        <v>0</v>
      </c>
    </row>
    <row r="16" spans="1:7" ht="11" thickTop="1" thickBot="1" x14ac:dyDescent="0.25">
      <c r="A16" s="24"/>
      <c r="B16" s="44"/>
      <c r="C16" s="45"/>
      <c r="D16" s="46"/>
      <c r="E16" s="41">
        <f t="shared" si="0"/>
        <v>0</v>
      </c>
    </row>
    <row r="17" spans="1:5" ht="11" thickTop="1" thickBot="1" x14ac:dyDescent="0.25">
      <c r="A17" s="24"/>
      <c r="B17" s="44"/>
      <c r="C17" s="45"/>
      <c r="D17" s="46"/>
      <c r="E17" s="41">
        <f t="shared" si="0"/>
        <v>0</v>
      </c>
    </row>
    <row r="18" spans="1:5" ht="11" thickTop="1" thickBot="1" x14ac:dyDescent="0.25">
      <c r="A18" s="24"/>
      <c r="B18" s="44"/>
      <c r="C18" s="45"/>
      <c r="D18" s="46"/>
      <c r="E18" s="41">
        <f t="shared" si="0"/>
        <v>0</v>
      </c>
    </row>
    <row r="19" spans="1:5" ht="11" thickTop="1" thickBot="1" x14ac:dyDescent="0.25">
      <c r="A19" s="24"/>
      <c r="B19" s="44"/>
      <c r="C19" s="45"/>
      <c r="D19" s="46"/>
      <c r="E19" s="41">
        <f t="shared" si="0"/>
        <v>0</v>
      </c>
    </row>
    <row r="20" spans="1:5" ht="11" thickTop="1" thickBot="1" x14ac:dyDescent="0.25">
      <c r="A20" s="24"/>
      <c r="B20" s="44"/>
      <c r="C20" s="45"/>
      <c r="D20" s="46"/>
      <c r="E20" s="41">
        <f t="shared" si="0"/>
        <v>0</v>
      </c>
    </row>
    <row r="21" spans="1:5" ht="11" thickTop="1" thickBot="1" x14ac:dyDescent="0.25">
      <c r="A21" s="35"/>
      <c r="B21" s="47"/>
      <c r="C21" s="45"/>
      <c r="D21" s="46"/>
      <c r="E21" s="41">
        <f t="shared" si="0"/>
        <v>0</v>
      </c>
    </row>
    <row r="22" spans="1:5" ht="11.5" thickTop="1" thickBot="1" x14ac:dyDescent="0.3">
      <c r="A22" s="112" t="s">
        <v>14</v>
      </c>
      <c r="B22" s="112"/>
      <c r="C22" s="112"/>
      <c r="D22" s="118"/>
      <c r="E22" s="118">
        <f>SUM(E4:E21)</f>
        <v>0</v>
      </c>
    </row>
    <row r="23" spans="1:5" ht="10.5" thickTop="1" x14ac:dyDescent="0.2">
      <c r="A23" s="87"/>
      <c r="B23" s="87"/>
      <c r="C23" s="87"/>
      <c r="D23" s="87"/>
      <c r="E23" s="87"/>
    </row>
    <row r="24" spans="1:5" x14ac:dyDescent="0.2">
      <c r="A24" s="87"/>
      <c r="B24" s="88"/>
      <c r="C24" s="88"/>
      <c r="D24" s="87"/>
      <c r="E24" s="87"/>
    </row>
    <row r="25" spans="1:5" ht="10.5" x14ac:dyDescent="0.25">
      <c r="A25" s="315" t="s">
        <v>156</v>
      </c>
      <c r="B25" s="315"/>
      <c r="C25" s="88"/>
      <c r="D25" s="87"/>
      <c r="E25" s="87"/>
    </row>
    <row r="26" spans="1:5" ht="15" customHeight="1" x14ac:dyDescent="0.2">
      <c r="A26" s="316" t="s">
        <v>142</v>
      </c>
      <c r="B26" s="316"/>
      <c r="C26" s="316"/>
      <c r="D26" s="316"/>
      <c r="E26" s="316"/>
    </row>
    <row r="27" spans="1:5" x14ac:dyDescent="0.2">
      <c r="A27" s="316"/>
      <c r="B27" s="316"/>
      <c r="C27" s="316"/>
      <c r="D27" s="316"/>
      <c r="E27" s="316"/>
    </row>
  </sheetData>
  <sheetProtection algorithmName="SHA-512" hashValue="+D3pbXX/LEGJLZvdTrfyUJKdYyO34Gyi5gqdBe9EdNbPtchmVQnwsswWzOZT7lrM9/3FOJ3WKFbTNLcKDF6GcA==" saltValue="NVefBlKvPjMzZ1Wijg6uLQ==" spinCount="100000" sheet="1" objects="1" scenarios="1"/>
  <mergeCells count="3">
    <mergeCell ref="A2:E2"/>
    <mergeCell ref="A25:B25"/>
    <mergeCell ref="A26:E27"/>
  </mergeCells>
  <dataValidations count="3">
    <dataValidation allowBlank="1" showInputMessage="1" showErrorMessage="1" prompt="Upišite vrstu dugotrajne imovine u koju planirate ulagati (ili ste već uložili do sada). Dugotrajna imovina je imovina čiji je rok korištenja dulji od godinu dana." sqref="A3"/>
    <dataValidation allowBlank="1" showInputMessage="1" showErrorMessage="1" prompt="Upišite jedinicu mjere (komad)" sqref="B3"/>
    <dataValidation allowBlank="1" showInputMessage="1" showErrorMessage="1" prompt="Upišite nabavnu cijenu bez PDV-a po komadu (jedinična cijena)" sqref="D3"/>
  </dataValidations>
  <printOptions horizontalCentered="1"/>
  <pageMargins left="0.23622047244094491" right="0.23622047244094491"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08984375" defaultRowHeight="10" x14ac:dyDescent="0.2"/>
  <cols>
    <col min="1" max="1" width="28.36328125" style="10" customWidth="1"/>
    <col min="2" max="2" width="16.6328125" style="10" bestFit="1" customWidth="1"/>
    <col min="3" max="3" width="7.36328125" style="10" bestFit="1" customWidth="1"/>
    <col min="4" max="4" width="12.08984375" style="10" bestFit="1" customWidth="1"/>
    <col min="5" max="11" width="11.54296875" style="10" customWidth="1"/>
    <col min="12" max="12" width="5" style="10" customWidth="1"/>
    <col min="13" max="13" width="10.08984375" style="10" customWidth="1"/>
    <col min="14" max="16384" width="9.08984375" style="10"/>
  </cols>
  <sheetData>
    <row r="1" spans="1:11" ht="50.15" customHeight="1" thickBot="1" x14ac:dyDescent="0.25"/>
    <row r="2" spans="1:11" ht="15.9" customHeight="1" thickTop="1" thickBot="1" x14ac:dyDescent="0.35">
      <c r="A2" s="297" t="s">
        <v>110</v>
      </c>
      <c r="B2" s="298"/>
      <c r="C2" s="298"/>
      <c r="D2" s="298"/>
      <c r="E2" s="298"/>
      <c r="F2" s="298"/>
      <c r="G2" s="298"/>
      <c r="H2" s="298"/>
      <c r="I2" s="298"/>
      <c r="J2" s="298"/>
      <c r="K2" s="299"/>
    </row>
    <row r="3" spans="1:11" ht="22" thickTop="1" thickBot="1" x14ac:dyDescent="0.25">
      <c r="A3" s="123" t="s">
        <v>28</v>
      </c>
      <c r="B3" s="121" t="s">
        <v>29</v>
      </c>
      <c r="C3" s="121" t="s">
        <v>119</v>
      </c>
      <c r="D3" s="124" t="s">
        <v>30</v>
      </c>
      <c r="E3" s="124" t="s">
        <v>16</v>
      </c>
      <c r="F3" s="124" t="s">
        <v>17</v>
      </c>
      <c r="G3" s="124" t="s">
        <v>18</v>
      </c>
      <c r="H3" s="124" t="s">
        <v>19</v>
      </c>
      <c r="I3" s="124" t="s">
        <v>20</v>
      </c>
      <c r="J3" s="124" t="s">
        <v>31</v>
      </c>
      <c r="K3" s="125" t="s">
        <v>32</v>
      </c>
    </row>
    <row r="4" spans="1:11" ht="11" thickTop="1" thickBot="1" x14ac:dyDescent="0.25">
      <c r="A4" s="37" t="str">
        <f>T('Ulaganja u osnovna sredstva'!A4)</f>
        <v/>
      </c>
      <c r="B4" s="126">
        <f>'Ulaganja u osnovna sredstva'!E4</f>
        <v>0</v>
      </c>
      <c r="C4" s="78"/>
      <c r="D4" s="39" t="str">
        <f>IF(C4=0," ",B4/C4)</f>
        <v xml:space="preserve"> </v>
      </c>
      <c r="E4" s="40" t="str">
        <f>D4</f>
        <v xml:space="preserve"> </v>
      </c>
      <c r="F4" s="40">
        <f>IF(SUM($E4:E4)&gt;=$B4,0,D4)</f>
        <v>0</v>
      </c>
      <c r="G4" s="40">
        <f>IF(SUM($E4:F4)&gt;=$B4,0,E4)</f>
        <v>0</v>
      </c>
      <c r="H4" s="40">
        <f>IF(SUM($E4:G4)&gt;=$B4,0,F4)</f>
        <v>0</v>
      </c>
      <c r="I4" s="40">
        <f>IF(SUM($E4:H4)&gt;=$B4,0,G4)</f>
        <v>0</v>
      </c>
      <c r="J4" s="40">
        <f t="shared" ref="J4:J21" si="0">SUM(E4:I4)</f>
        <v>0</v>
      </c>
      <c r="K4" s="40">
        <f t="shared" ref="K4:K21" si="1">B4-J4</f>
        <v>0</v>
      </c>
    </row>
    <row r="5" spans="1:11" ht="11" thickTop="1" thickBot="1" x14ac:dyDescent="0.25">
      <c r="A5" s="37" t="str">
        <f>T('Ulaganja u osnovna sredstva'!A5)</f>
        <v/>
      </c>
      <c r="B5" s="126">
        <f>'Ulaganja u osnovna sredstva'!E5</f>
        <v>0</v>
      </c>
      <c r="C5" s="78"/>
      <c r="D5" s="41" t="str">
        <f t="shared" ref="D5:D21" si="2">IF(C5=0," ",B5/C5)</f>
        <v xml:space="preserve"> </v>
      </c>
      <c r="E5" s="99" t="str">
        <f t="shared" ref="E5:E21" si="3">D5</f>
        <v xml:space="preserve"> </v>
      </c>
      <c r="F5" s="99">
        <f>IF(SUM($E5:E5)&gt;=$B5,0,D5)</f>
        <v>0</v>
      </c>
      <c r="G5" s="99">
        <f>IF(SUM($E5:F5)&gt;=$B5,0,E5)</f>
        <v>0</v>
      </c>
      <c r="H5" s="99">
        <f>IF(SUM($E5:G5)&gt;=$B5,0,F5)</f>
        <v>0</v>
      </c>
      <c r="I5" s="99">
        <f>IF(SUM($E5:H5)&gt;=$B5,0,G5)</f>
        <v>0</v>
      </c>
      <c r="J5" s="40">
        <f t="shared" si="0"/>
        <v>0</v>
      </c>
      <c r="K5" s="40">
        <f t="shared" si="1"/>
        <v>0</v>
      </c>
    </row>
    <row r="6" spans="1:11" ht="11" thickTop="1" thickBot="1" x14ac:dyDescent="0.25">
      <c r="A6" s="37" t="str">
        <f>T('Ulaganja u osnovna sredstva'!A6)</f>
        <v/>
      </c>
      <c r="B6" s="126">
        <f>'Ulaganja u osnovna sredstva'!E6</f>
        <v>0</v>
      </c>
      <c r="C6" s="78"/>
      <c r="D6" s="41" t="str">
        <f t="shared" si="2"/>
        <v xml:space="preserve"> </v>
      </c>
      <c r="E6" s="99" t="str">
        <f t="shared" si="3"/>
        <v xml:space="preserve"> </v>
      </c>
      <c r="F6" s="99">
        <f>IF(SUM($E6:E6)&gt;=$B6,0,D6)</f>
        <v>0</v>
      </c>
      <c r="G6" s="99">
        <f>IF(SUM($E6:F6)&gt;=$B6,0,E6)</f>
        <v>0</v>
      </c>
      <c r="H6" s="99">
        <f>IF(SUM($E6:G6)&gt;=$B6,0,F6)</f>
        <v>0</v>
      </c>
      <c r="I6" s="99">
        <f>IF(SUM($E6:H6)&gt;=$B6,0,G6)</f>
        <v>0</v>
      </c>
      <c r="J6" s="40">
        <f t="shared" si="0"/>
        <v>0</v>
      </c>
      <c r="K6" s="40">
        <f t="shared" si="1"/>
        <v>0</v>
      </c>
    </row>
    <row r="7" spans="1:11" ht="11" thickTop="1" thickBot="1" x14ac:dyDescent="0.25">
      <c r="A7" s="37" t="str">
        <f>T('Ulaganja u osnovna sredstva'!A7)</f>
        <v/>
      </c>
      <c r="B7" s="126">
        <f>'Ulaganja u osnovna sredstva'!E7</f>
        <v>0</v>
      </c>
      <c r="C7" s="78"/>
      <c r="D7" s="41" t="str">
        <f t="shared" si="2"/>
        <v xml:space="preserve"> </v>
      </c>
      <c r="E7" s="99" t="str">
        <f t="shared" si="3"/>
        <v xml:space="preserve"> </v>
      </c>
      <c r="F7" s="99">
        <f>IF(SUM($E7:E7)&gt;=$B7,0,D7)</f>
        <v>0</v>
      </c>
      <c r="G7" s="99">
        <f>IF(SUM($E7:F7)&gt;=$B7,0,E7)</f>
        <v>0</v>
      </c>
      <c r="H7" s="99">
        <f>IF(SUM($E7:G7)&gt;=$B7,0,F7)</f>
        <v>0</v>
      </c>
      <c r="I7" s="99">
        <f>IF(SUM($E7:H7)&gt;=$B7,0,G7)</f>
        <v>0</v>
      </c>
      <c r="J7" s="40">
        <f t="shared" si="0"/>
        <v>0</v>
      </c>
      <c r="K7" s="40">
        <f t="shared" si="1"/>
        <v>0</v>
      </c>
    </row>
    <row r="8" spans="1:11" ht="11" thickTop="1" thickBot="1" x14ac:dyDescent="0.25">
      <c r="A8" s="37" t="str">
        <f>T('Ulaganja u osnovna sredstva'!A8)</f>
        <v/>
      </c>
      <c r="B8" s="126">
        <f>'Ulaganja u osnovna sredstva'!E8</f>
        <v>0</v>
      </c>
      <c r="C8" s="78"/>
      <c r="D8" s="41" t="str">
        <f t="shared" si="2"/>
        <v xml:space="preserve"> </v>
      </c>
      <c r="E8" s="99" t="str">
        <f t="shared" si="3"/>
        <v xml:space="preserve"> </v>
      </c>
      <c r="F8" s="99">
        <f>IF(SUM($E8:E8)&gt;=$B8,0,D8)</f>
        <v>0</v>
      </c>
      <c r="G8" s="99">
        <f>IF(SUM($E8:F8)&gt;=$B8,0,E8)</f>
        <v>0</v>
      </c>
      <c r="H8" s="99">
        <f>IF(SUM($E8:G8)&gt;=$B8,0,F8)</f>
        <v>0</v>
      </c>
      <c r="I8" s="99">
        <f>IF(SUM($E8:H8)&gt;=$B8,0,G8)</f>
        <v>0</v>
      </c>
      <c r="J8" s="40">
        <f t="shared" si="0"/>
        <v>0</v>
      </c>
      <c r="K8" s="40">
        <f t="shared" si="1"/>
        <v>0</v>
      </c>
    </row>
    <row r="9" spans="1:11" ht="11" thickTop="1" thickBot="1" x14ac:dyDescent="0.25">
      <c r="A9" s="37" t="str">
        <f>T('Ulaganja u osnovna sredstva'!A9)</f>
        <v/>
      </c>
      <c r="B9" s="126">
        <f>'Ulaganja u osnovna sredstva'!E9</f>
        <v>0</v>
      </c>
      <c r="C9" s="78"/>
      <c r="D9" s="41" t="str">
        <f t="shared" si="2"/>
        <v xml:space="preserve"> </v>
      </c>
      <c r="E9" s="99" t="str">
        <f t="shared" si="3"/>
        <v xml:space="preserve"> </v>
      </c>
      <c r="F9" s="99">
        <f>IF(SUM($E9:E9)&gt;=$B9,0,D9)</f>
        <v>0</v>
      </c>
      <c r="G9" s="99">
        <f>IF(SUM($E9:F9)&gt;=$B9,0,E9)</f>
        <v>0</v>
      </c>
      <c r="H9" s="99">
        <f>IF(SUM($E9:G9)&gt;=$B9,0,F9)</f>
        <v>0</v>
      </c>
      <c r="I9" s="99">
        <f>IF(SUM($E9:H9)&gt;=$B9,0,G9)</f>
        <v>0</v>
      </c>
      <c r="J9" s="40">
        <f t="shared" si="0"/>
        <v>0</v>
      </c>
      <c r="K9" s="40">
        <f t="shared" si="1"/>
        <v>0</v>
      </c>
    </row>
    <row r="10" spans="1:11" ht="11" thickTop="1" thickBot="1" x14ac:dyDescent="0.25">
      <c r="A10" s="37" t="str">
        <f>T('Ulaganja u osnovna sredstva'!A10)</f>
        <v/>
      </c>
      <c r="B10" s="126">
        <f>'Ulaganja u osnovna sredstva'!E10</f>
        <v>0</v>
      </c>
      <c r="C10" s="78"/>
      <c r="D10" s="41" t="str">
        <f t="shared" si="2"/>
        <v xml:space="preserve"> </v>
      </c>
      <c r="E10" s="99" t="str">
        <f t="shared" si="3"/>
        <v xml:space="preserve"> </v>
      </c>
      <c r="F10" s="99">
        <f>IF(SUM($E10:E10)&gt;=$B10,0,D10)</f>
        <v>0</v>
      </c>
      <c r="G10" s="99">
        <f>IF(SUM($E10:F10)&gt;=$B10,0,E10)</f>
        <v>0</v>
      </c>
      <c r="H10" s="99">
        <f>IF(SUM($E10:G10)&gt;=$B10,0,F10)</f>
        <v>0</v>
      </c>
      <c r="I10" s="99">
        <f>IF(SUM($E10:H10)&gt;=$B10,0,G10)</f>
        <v>0</v>
      </c>
      <c r="J10" s="40">
        <f t="shared" si="0"/>
        <v>0</v>
      </c>
      <c r="K10" s="40">
        <f t="shared" si="1"/>
        <v>0</v>
      </c>
    </row>
    <row r="11" spans="1:11" ht="11" thickTop="1" thickBot="1" x14ac:dyDescent="0.25">
      <c r="A11" s="37" t="str">
        <f>T('Ulaganja u osnovna sredstva'!A11)</f>
        <v/>
      </c>
      <c r="B11" s="126">
        <f>'Ulaganja u osnovna sredstva'!E11</f>
        <v>0</v>
      </c>
      <c r="C11" s="78"/>
      <c r="D11" s="41" t="str">
        <f t="shared" si="2"/>
        <v xml:space="preserve"> </v>
      </c>
      <c r="E11" s="99" t="str">
        <f t="shared" si="3"/>
        <v xml:space="preserve"> </v>
      </c>
      <c r="F11" s="99">
        <f>IF(SUM($E11:E11)&gt;=$B11,0,D11)</f>
        <v>0</v>
      </c>
      <c r="G11" s="99">
        <f>IF(SUM($E11:F11)&gt;=$B11,0,E11)</f>
        <v>0</v>
      </c>
      <c r="H11" s="99">
        <f>IF(SUM($E11:G11)&gt;=$B11,0,F11)</f>
        <v>0</v>
      </c>
      <c r="I11" s="99">
        <f>IF(SUM($E11:H11)&gt;=$B11,0,G11)</f>
        <v>0</v>
      </c>
      <c r="J11" s="40">
        <f t="shared" si="0"/>
        <v>0</v>
      </c>
      <c r="K11" s="40">
        <f t="shared" si="1"/>
        <v>0</v>
      </c>
    </row>
    <row r="12" spans="1:11" ht="11" thickTop="1" thickBot="1" x14ac:dyDescent="0.25">
      <c r="A12" s="37" t="str">
        <f>T('Ulaganja u osnovna sredstva'!A12)</f>
        <v/>
      </c>
      <c r="B12" s="126">
        <f>'Ulaganja u osnovna sredstva'!E12</f>
        <v>0</v>
      </c>
      <c r="C12" s="78"/>
      <c r="D12" s="41" t="str">
        <f t="shared" si="2"/>
        <v xml:space="preserve"> </v>
      </c>
      <c r="E12" s="99" t="str">
        <f t="shared" si="3"/>
        <v xml:space="preserve"> </v>
      </c>
      <c r="F12" s="99">
        <f>IF(SUM($E12:E12)&gt;=$B12,0,D12)</f>
        <v>0</v>
      </c>
      <c r="G12" s="99">
        <f>IF(SUM($E12:F12)&gt;=$B12,0,E12)</f>
        <v>0</v>
      </c>
      <c r="H12" s="99">
        <f>IF(SUM($E12:G12)&gt;=$B12,0,F12)</f>
        <v>0</v>
      </c>
      <c r="I12" s="99">
        <f>IF(SUM($E12:H12)&gt;=$B12,0,G12)</f>
        <v>0</v>
      </c>
      <c r="J12" s="40">
        <f t="shared" si="0"/>
        <v>0</v>
      </c>
      <c r="K12" s="40">
        <f t="shared" si="1"/>
        <v>0</v>
      </c>
    </row>
    <row r="13" spans="1:11" ht="11" thickTop="1" thickBot="1" x14ac:dyDescent="0.25">
      <c r="A13" s="37" t="str">
        <f>T('Ulaganja u osnovna sredstva'!A13)</f>
        <v/>
      </c>
      <c r="B13" s="126">
        <f>'Ulaganja u osnovna sredstva'!E13</f>
        <v>0</v>
      </c>
      <c r="C13" s="78"/>
      <c r="D13" s="41" t="str">
        <f t="shared" si="2"/>
        <v xml:space="preserve"> </v>
      </c>
      <c r="E13" s="99" t="str">
        <f t="shared" si="3"/>
        <v xml:space="preserve"> </v>
      </c>
      <c r="F13" s="99">
        <f>IF(SUM($E13:E13)&gt;=$B13,0,D13)</f>
        <v>0</v>
      </c>
      <c r="G13" s="99">
        <f>IF(SUM($E13:F13)&gt;=$B13,0,E13)</f>
        <v>0</v>
      </c>
      <c r="H13" s="99">
        <f>IF(SUM($E13:G13)&gt;=$B13,0,F13)</f>
        <v>0</v>
      </c>
      <c r="I13" s="99">
        <f>IF(SUM($E13:H13)&gt;=$B13,0,G13)</f>
        <v>0</v>
      </c>
      <c r="J13" s="40">
        <f t="shared" si="0"/>
        <v>0</v>
      </c>
      <c r="K13" s="40">
        <f t="shared" si="1"/>
        <v>0</v>
      </c>
    </row>
    <row r="14" spans="1:11" ht="11" thickTop="1" thickBot="1" x14ac:dyDescent="0.25">
      <c r="A14" s="37" t="str">
        <f>T('Ulaganja u osnovna sredstva'!A14)</f>
        <v/>
      </c>
      <c r="B14" s="126">
        <f>'Ulaganja u osnovna sredstva'!E14</f>
        <v>0</v>
      </c>
      <c r="C14" s="78"/>
      <c r="D14" s="41" t="str">
        <f t="shared" si="2"/>
        <v xml:space="preserve"> </v>
      </c>
      <c r="E14" s="99" t="str">
        <f t="shared" si="3"/>
        <v xml:space="preserve"> </v>
      </c>
      <c r="F14" s="99">
        <f>IF(SUM($E14:E14)&gt;=$B14,0,D14)</f>
        <v>0</v>
      </c>
      <c r="G14" s="99">
        <f>IF(SUM($E14:F14)&gt;=$B14,0,E14)</f>
        <v>0</v>
      </c>
      <c r="H14" s="99">
        <f>IF(SUM($E14:G14)&gt;=$B14,0,F14)</f>
        <v>0</v>
      </c>
      <c r="I14" s="99">
        <f>IF(SUM($E14:H14)&gt;=$B14,0,G14)</f>
        <v>0</v>
      </c>
      <c r="J14" s="40">
        <f t="shared" si="0"/>
        <v>0</v>
      </c>
      <c r="K14" s="40">
        <f t="shared" si="1"/>
        <v>0</v>
      </c>
    </row>
    <row r="15" spans="1:11" ht="11" thickTop="1" thickBot="1" x14ac:dyDescent="0.25">
      <c r="A15" s="37" t="str">
        <f>T('Ulaganja u osnovna sredstva'!A15)</f>
        <v/>
      </c>
      <c r="B15" s="126">
        <f>'Ulaganja u osnovna sredstva'!E15</f>
        <v>0</v>
      </c>
      <c r="C15" s="78"/>
      <c r="D15" s="41" t="str">
        <f t="shared" si="2"/>
        <v xml:space="preserve"> </v>
      </c>
      <c r="E15" s="99" t="str">
        <f t="shared" si="3"/>
        <v xml:space="preserve"> </v>
      </c>
      <c r="F15" s="99">
        <f>IF(SUM($E15:E15)&gt;=$B15,0,D15)</f>
        <v>0</v>
      </c>
      <c r="G15" s="99">
        <f>IF(SUM($E15:F15)&gt;=$B15,0,E15)</f>
        <v>0</v>
      </c>
      <c r="H15" s="99">
        <f>IF(SUM($E15:G15)&gt;=$B15,0,F15)</f>
        <v>0</v>
      </c>
      <c r="I15" s="99">
        <f>IF(SUM($E15:H15)&gt;=$B15,0,G15)</f>
        <v>0</v>
      </c>
      <c r="J15" s="40">
        <f t="shared" si="0"/>
        <v>0</v>
      </c>
      <c r="K15" s="40">
        <f t="shared" si="1"/>
        <v>0</v>
      </c>
    </row>
    <row r="16" spans="1:11" ht="11" thickTop="1" thickBot="1" x14ac:dyDescent="0.25">
      <c r="A16" s="37" t="str">
        <f>T('Ulaganja u osnovna sredstva'!A16)</f>
        <v/>
      </c>
      <c r="B16" s="126">
        <f>'Ulaganja u osnovna sredstva'!E16</f>
        <v>0</v>
      </c>
      <c r="C16" s="78"/>
      <c r="D16" s="41" t="str">
        <f t="shared" si="2"/>
        <v xml:space="preserve"> </v>
      </c>
      <c r="E16" s="99" t="str">
        <f t="shared" si="3"/>
        <v xml:space="preserve"> </v>
      </c>
      <c r="F16" s="99">
        <f>IF(SUM($E16:E16)&gt;=$B16,0,D16)</f>
        <v>0</v>
      </c>
      <c r="G16" s="99">
        <f>IF(SUM($E16:F16)&gt;=$B16,0,E16)</f>
        <v>0</v>
      </c>
      <c r="H16" s="99">
        <f>IF(SUM($E16:G16)&gt;=$B16,0,F16)</f>
        <v>0</v>
      </c>
      <c r="I16" s="99">
        <f>IF(SUM($E16:H16)&gt;=$B16,0,G16)</f>
        <v>0</v>
      </c>
      <c r="J16" s="40">
        <f t="shared" si="0"/>
        <v>0</v>
      </c>
      <c r="K16" s="40">
        <f t="shared" si="1"/>
        <v>0</v>
      </c>
    </row>
    <row r="17" spans="1:11" ht="11" thickTop="1" thickBot="1" x14ac:dyDescent="0.25">
      <c r="A17" s="37" t="str">
        <f>T('Ulaganja u osnovna sredstva'!A17)</f>
        <v/>
      </c>
      <c r="B17" s="126">
        <f>'Ulaganja u osnovna sredstva'!E17</f>
        <v>0</v>
      </c>
      <c r="C17" s="78"/>
      <c r="D17" s="41" t="str">
        <f t="shared" si="2"/>
        <v xml:space="preserve"> </v>
      </c>
      <c r="E17" s="99" t="str">
        <f t="shared" si="3"/>
        <v xml:space="preserve"> </v>
      </c>
      <c r="F17" s="99">
        <f>IF(SUM($E17:E17)&gt;=$B17,0,D17)</f>
        <v>0</v>
      </c>
      <c r="G17" s="99">
        <f>IF(SUM($E17:F17)&gt;=$B17,0,E17)</f>
        <v>0</v>
      </c>
      <c r="H17" s="99">
        <f>IF(SUM($E17:G17)&gt;=$B17,0,F17)</f>
        <v>0</v>
      </c>
      <c r="I17" s="99">
        <f>IF(SUM($E17:H17)&gt;=$B17,0,G17)</f>
        <v>0</v>
      </c>
      <c r="J17" s="40">
        <f t="shared" si="0"/>
        <v>0</v>
      </c>
      <c r="K17" s="40">
        <f t="shared" si="1"/>
        <v>0</v>
      </c>
    </row>
    <row r="18" spans="1:11" ht="11" thickTop="1" thickBot="1" x14ac:dyDescent="0.25">
      <c r="A18" s="37" t="str">
        <f>T('Ulaganja u osnovna sredstva'!A18)</f>
        <v/>
      </c>
      <c r="B18" s="126">
        <f>'Ulaganja u osnovna sredstva'!E18</f>
        <v>0</v>
      </c>
      <c r="C18" s="78"/>
      <c r="D18" s="41" t="str">
        <f t="shared" si="2"/>
        <v xml:space="preserve"> </v>
      </c>
      <c r="E18" s="99" t="str">
        <f t="shared" si="3"/>
        <v xml:space="preserve"> </v>
      </c>
      <c r="F18" s="99">
        <f>IF(SUM($E18:E18)&gt;=$B18,0,D18)</f>
        <v>0</v>
      </c>
      <c r="G18" s="99">
        <f>IF(SUM($E18:F18)&gt;=$B18,0,E18)</f>
        <v>0</v>
      </c>
      <c r="H18" s="99">
        <f>IF(SUM($E18:G18)&gt;=$B18,0,F18)</f>
        <v>0</v>
      </c>
      <c r="I18" s="99">
        <f>IF(SUM($E18:H18)&gt;=$B18,0,G18)</f>
        <v>0</v>
      </c>
      <c r="J18" s="40">
        <f t="shared" si="0"/>
        <v>0</v>
      </c>
      <c r="K18" s="40">
        <f t="shared" si="1"/>
        <v>0</v>
      </c>
    </row>
    <row r="19" spans="1:11" ht="11" thickTop="1" thickBot="1" x14ac:dyDescent="0.25">
      <c r="A19" s="37" t="str">
        <f>T('Ulaganja u osnovna sredstva'!A19)</f>
        <v/>
      </c>
      <c r="B19" s="126">
        <f>'Ulaganja u osnovna sredstva'!E19</f>
        <v>0</v>
      </c>
      <c r="C19" s="78"/>
      <c r="D19" s="41" t="str">
        <f t="shared" si="2"/>
        <v xml:space="preserve"> </v>
      </c>
      <c r="E19" s="99" t="str">
        <f t="shared" si="3"/>
        <v xml:space="preserve"> </v>
      </c>
      <c r="F19" s="99">
        <f>IF(SUM($E19:E19)&gt;=$B19,0,D19)</f>
        <v>0</v>
      </c>
      <c r="G19" s="99">
        <f>IF(SUM($E19:F19)&gt;=$B19,0,E19)</f>
        <v>0</v>
      </c>
      <c r="H19" s="99">
        <f>IF(SUM($E19:G19)&gt;=$B19,0,F19)</f>
        <v>0</v>
      </c>
      <c r="I19" s="99">
        <f>IF(SUM($E19:H19)&gt;=$B19,0,G19)</f>
        <v>0</v>
      </c>
      <c r="J19" s="40">
        <f t="shared" si="0"/>
        <v>0</v>
      </c>
      <c r="K19" s="40">
        <f t="shared" si="1"/>
        <v>0</v>
      </c>
    </row>
    <row r="20" spans="1:11" ht="11" thickTop="1" thickBot="1" x14ac:dyDescent="0.25">
      <c r="A20" s="37" t="str">
        <f>T('Ulaganja u osnovna sredstva'!A20)</f>
        <v/>
      </c>
      <c r="B20" s="126">
        <f>'Ulaganja u osnovna sredstva'!E20</f>
        <v>0</v>
      </c>
      <c r="C20" s="78"/>
      <c r="D20" s="41" t="str">
        <f t="shared" si="2"/>
        <v xml:space="preserve"> </v>
      </c>
      <c r="E20" s="99" t="str">
        <f t="shared" si="3"/>
        <v xml:space="preserve"> </v>
      </c>
      <c r="F20" s="99">
        <f>IF(SUM($E20:E20)&gt;=$B20,0,D20)</f>
        <v>0</v>
      </c>
      <c r="G20" s="99">
        <f>IF(SUM($E20:F20)&gt;=$B20,0,E20)</f>
        <v>0</v>
      </c>
      <c r="H20" s="99">
        <f>IF(SUM($E20:G20)&gt;=$B20,0,F20)</f>
        <v>0</v>
      </c>
      <c r="I20" s="99">
        <f>IF(SUM($E20:H20)&gt;=$B20,0,G20)</f>
        <v>0</v>
      </c>
      <c r="J20" s="40">
        <f t="shared" si="0"/>
        <v>0</v>
      </c>
      <c r="K20" s="40">
        <f t="shared" si="1"/>
        <v>0</v>
      </c>
    </row>
    <row r="21" spans="1:11" ht="11" thickTop="1" thickBot="1" x14ac:dyDescent="0.25">
      <c r="A21" s="37" t="str">
        <f>T('Ulaganja u osnovna sredstva'!A21)</f>
        <v/>
      </c>
      <c r="B21" s="126">
        <f>'Ulaganja u osnovna sredstva'!E21</f>
        <v>0</v>
      </c>
      <c r="C21" s="78"/>
      <c r="D21" s="41" t="str">
        <f t="shared" si="2"/>
        <v xml:space="preserve"> </v>
      </c>
      <c r="E21" s="99" t="str">
        <f t="shared" si="3"/>
        <v xml:space="preserve"> </v>
      </c>
      <c r="F21" s="99">
        <f>IF(SUM($E21:E21)&gt;=$B21,0,D21)</f>
        <v>0</v>
      </c>
      <c r="G21" s="99">
        <f>IF(SUM($E21:F21)&gt;=$B21,0,E21)</f>
        <v>0</v>
      </c>
      <c r="H21" s="99">
        <f>IF(SUM($E21:G21)&gt;=$B21,0,F21)</f>
        <v>0</v>
      </c>
      <c r="I21" s="99">
        <f>IF(SUM($E21:H21)&gt;=$B21,0,G21)</f>
        <v>0</v>
      </c>
      <c r="J21" s="40">
        <f t="shared" si="0"/>
        <v>0</v>
      </c>
      <c r="K21" s="40">
        <f t="shared" si="1"/>
        <v>0</v>
      </c>
    </row>
    <row r="22" spans="1:11" s="14" customFormat="1" ht="11.5" thickTop="1" thickBot="1" x14ac:dyDescent="0.3">
      <c r="A22" s="118" t="s">
        <v>14</v>
      </c>
      <c r="B22" s="69">
        <f>SUM(B4:B21)</f>
        <v>0</v>
      </c>
      <c r="C22" s="42" t="s">
        <v>257</v>
      </c>
      <c r="D22" s="43">
        <f t="shared" ref="D22:K22" si="4">SUM(D4:D21)</f>
        <v>0</v>
      </c>
      <c r="E22" s="43">
        <f t="shared" si="4"/>
        <v>0</v>
      </c>
      <c r="F22" s="43">
        <f t="shared" si="4"/>
        <v>0</v>
      </c>
      <c r="G22" s="43">
        <f t="shared" si="4"/>
        <v>0</v>
      </c>
      <c r="H22" s="43">
        <f t="shared" si="4"/>
        <v>0</v>
      </c>
      <c r="I22" s="43">
        <f t="shared" si="4"/>
        <v>0</v>
      </c>
      <c r="J22" s="43">
        <f t="shared" si="4"/>
        <v>0</v>
      </c>
      <c r="K22" s="43">
        <f t="shared" si="4"/>
        <v>0</v>
      </c>
    </row>
    <row r="23" spans="1:11" ht="10.5" thickTop="1" x14ac:dyDescent="0.2">
      <c r="A23" s="87"/>
      <c r="B23" s="87"/>
      <c r="C23" s="87"/>
      <c r="D23" s="87"/>
      <c r="E23" s="87"/>
      <c r="F23" s="87"/>
      <c r="G23" s="87"/>
      <c r="H23" s="87"/>
      <c r="I23" s="87"/>
      <c r="J23" s="87"/>
      <c r="K23" s="87"/>
    </row>
    <row r="24" spans="1:11" ht="10.5" x14ac:dyDescent="0.25">
      <c r="A24" s="127" t="s">
        <v>155</v>
      </c>
      <c r="B24" s="87"/>
      <c r="C24" s="87"/>
      <c r="D24" s="87"/>
      <c r="E24" s="87"/>
      <c r="F24" s="87"/>
      <c r="G24" s="87"/>
      <c r="H24" s="87"/>
      <c r="I24" s="87"/>
      <c r="J24" s="87"/>
      <c r="K24" s="87"/>
    </row>
    <row r="25" spans="1:11" x14ac:dyDescent="0.2">
      <c r="A25" s="314" t="s">
        <v>160</v>
      </c>
      <c r="B25" s="314"/>
      <c r="C25" s="314"/>
      <c r="D25" s="314"/>
      <c r="E25" s="314"/>
      <c r="F25" s="314"/>
      <c r="G25" s="314"/>
      <c r="H25" s="87"/>
      <c r="I25" s="87"/>
      <c r="J25" s="87"/>
      <c r="K25" s="87"/>
    </row>
    <row r="26" spans="1:11" x14ac:dyDescent="0.2">
      <c r="A26" s="128"/>
      <c r="B26" s="87"/>
      <c r="C26" s="87"/>
      <c r="D26" s="87"/>
      <c r="E26" s="87"/>
      <c r="F26" s="87"/>
      <c r="G26" s="87"/>
      <c r="H26" s="87"/>
      <c r="I26" s="87"/>
      <c r="J26" s="87"/>
      <c r="K26" s="87"/>
    </row>
    <row r="27" spans="1:11" ht="10.5" x14ac:dyDescent="0.25">
      <c r="A27" s="127" t="s">
        <v>156</v>
      </c>
      <c r="B27" s="87"/>
      <c r="C27" s="87"/>
      <c r="D27" s="87"/>
      <c r="E27" s="87"/>
      <c r="F27" s="87"/>
      <c r="G27" s="87"/>
      <c r="H27" s="87"/>
      <c r="I27" s="87"/>
      <c r="J27" s="87"/>
      <c r="K27" s="87"/>
    </row>
    <row r="28" spans="1:11" x14ac:dyDescent="0.2">
      <c r="A28" s="314" t="s">
        <v>131</v>
      </c>
      <c r="B28" s="314"/>
      <c r="C28" s="314"/>
      <c r="D28" s="314"/>
      <c r="E28" s="314"/>
      <c r="F28" s="314"/>
      <c r="G28" s="314"/>
      <c r="H28" s="87"/>
      <c r="I28" s="87"/>
      <c r="J28" s="87"/>
      <c r="K28" s="87"/>
    </row>
    <row r="29" spans="1:11" x14ac:dyDescent="0.2">
      <c r="A29" s="87"/>
      <c r="B29" s="87"/>
      <c r="C29" s="87"/>
      <c r="D29" s="87"/>
      <c r="E29" s="87"/>
      <c r="F29" s="87"/>
      <c r="G29" s="87"/>
      <c r="H29" s="87"/>
      <c r="I29" s="87"/>
      <c r="J29" s="87"/>
      <c r="K29" s="87"/>
    </row>
    <row r="30" spans="1:11" x14ac:dyDescent="0.2">
      <c r="A30" s="17"/>
      <c r="B30" s="17"/>
      <c r="C30" s="17"/>
      <c r="D30" s="17"/>
      <c r="E30" s="17"/>
      <c r="F30" s="17"/>
      <c r="G30" s="17"/>
    </row>
    <row r="31" spans="1:11" x14ac:dyDescent="0.2">
      <c r="A31" s="17"/>
      <c r="B31" s="17"/>
      <c r="C31" s="17"/>
      <c r="D31" s="17"/>
      <c r="E31" s="17"/>
      <c r="F31" s="17"/>
      <c r="G31" s="17"/>
    </row>
    <row r="32" spans="1:11" x14ac:dyDescent="0.2">
      <c r="A32" s="17"/>
      <c r="B32" s="17"/>
      <c r="C32" s="17"/>
      <c r="D32" s="17"/>
      <c r="E32" s="17"/>
      <c r="F32" s="17"/>
      <c r="G32" s="17"/>
    </row>
    <row r="33" spans="1:7" x14ac:dyDescent="0.2">
      <c r="A33" s="17"/>
      <c r="B33" s="17"/>
      <c r="C33" s="17"/>
      <c r="D33" s="17"/>
      <c r="E33" s="17"/>
      <c r="F33" s="17"/>
      <c r="G33" s="17"/>
    </row>
  </sheetData>
  <sheetProtection algorithmName="SHA-512" hashValue="C9UOHMrL7JEzPMalfyNj2ptU1Wwue3mZ6dz3nvf69yJVI6qbXtmlS+S9EVLwwXF8DWT8txbjMohUccZvJMOtbQ==" saltValue="UdwqxeIfI4JKMHrehuwVnQ==" spinCount="100000" sheet="1" objects="1" scenarios="1"/>
  <mergeCells count="3">
    <mergeCell ref="A2:K2"/>
    <mergeCell ref="A25:G25"/>
    <mergeCell ref="A28:G28"/>
  </mergeCells>
  <dataValidations xWindow="561" yWindow="196" count="1">
    <dataValidation type="whole" operator="greaterThan" allowBlank="1" showInputMessage="1" showErrorMessage="1" error="Broj mora biti veći od 0 i cijeli broj" prompt="Vijek trajanja unositi kao cijeli broj" sqref="C4:C21">
      <formula1>0</formula1>
    </dataValidation>
  </dataValidations>
  <printOptions horizontalCentered="1"/>
  <pageMargins left="0.23622047244094491" right="0.23622047244094491" top="0.74803149606299213" bottom="0.74803149606299213" header="0.31496062992125984" footer="0.31496062992125984"/>
  <pageSetup paperSize="9" scale="52" orientation="landscape" r:id="rId1"/>
  <ignoredErrors>
    <ignoredError sqref="E4:I21 E22:I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pane xSplit="1" ySplit="3" topLeftCell="B4" activePane="bottomRight" state="frozen"/>
      <selection pane="topRight" activeCell="B1" sqref="B1"/>
      <selection pane="bottomLeft" activeCell="A4" sqref="A4"/>
      <selection pane="bottomRight" activeCell="A6" sqref="A6"/>
    </sheetView>
  </sheetViews>
  <sheetFormatPr defaultColWidth="9.08984375" defaultRowHeight="10" x14ac:dyDescent="0.2"/>
  <cols>
    <col min="1" max="1" width="46.08984375" style="10" customWidth="1"/>
    <col min="2" max="2" width="18" style="10" customWidth="1"/>
    <col min="3" max="16384" width="9.08984375" style="10"/>
  </cols>
  <sheetData>
    <row r="1" spans="1:2" ht="50.15" customHeight="1" thickBot="1" x14ac:dyDescent="0.25"/>
    <row r="2" spans="1:2" ht="15.9" customHeight="1" thickTop="1" thickBot="1" x14ac:dyDescent="0.35">
      <c r="A2" s="297" t="s">
        <v>181</v>
      </c>
      <c r="B2" s="317"/>
    </row>
    <row r="3" spans="1:2" ht="11.5" thickTop="1" thickBot="1" x14ac:dyDescent="0.25">
      <c r="A3" s="120" t="s">
        <v>22</v>
      </c>
      <c r="B3" s="129" t="s">
        <v>23</v>
      </c>
    </row>
    <row r="4" spans="1:2" ht="11" thickTop="1" thickBot="1" x14ac:dyDescent="0.25">
      <c r="A4" s="24"/>
      <c r="B4" s="34"/>
    </row>
    <row r="5" spans="1:2" ht="11" thickTop="1" thickBot="1" x14ac:dyDescent="0.25">
      <c r="A5" s="24"/>
      <c r="B5" s="34"/>
    </row>
    <row r="6" spans="1:2" ht="11" thickTop="1" thickBot="1" x14ac:dyDescent="0.25">
      <c r="A6" s="24"/>
      <c r="B6" s="34"/>
    </row>
    <row r="7" spans="1:2" ht="11" thickTop="1" thickBot="1" x14ac:dyDescent="0.25">
      <c r="A7" s="24"/>
      <c r="B7" s="34"/>
    </row>
    <row r="8" spans="1:2" ht="11" thickTop="1" thickBot="1" x14ac:dyDescent="0.25">
      <c r="A8" s="24"/>
      <c r="B8" s="34"/>
    </row>
    <row r="9" spans="1:2" ht="11" thickTop="1" thickBot="1" x14ac:dyDescent="0.25">
      <c r="A9" s="24"/>
      <c r="B9" s="34"/>
    </row>
    <row r="10" spans="1:2" ht="11" thickTop="1" thickBot="1" x14ac:dyDescent="0.25">
      <c r="A10" s="24"/>
      <c r="B10" s="34"/>
    </row>
    <row r="11" spans="1:2" ht="11" thickTop="1" thickBot="1" x14ac:dyDescent="0.25">
      <c r="A11" s="24"/>
      <c r="B11" s="34"/>
    </row>
    <row r="12" spans="1:2" ht="11" thickTop="1" thickBot="1" x14ac:dyDescent="0.25">
      <c r="A12" s="24"/>
      <c r="B12" s="34"/>
    </row>
    <row r="13" spans="1:2" ht="11" thickTop="1" thickBot="1" x14ac:dyDescent="0.25">
      <c r="A13" s="24"/>
      <c r="B13" s="34"/>
    </row>
    <row r="14" spans="1:2" ht="11" thickTop="1" thickBot="1" x14ac:dyDescent="0.25">
      <c r="A14" s="24"/>
      <c r="B14" s="34"/>
    </row>
    <row r="15" spans="1:2" ht="11" thickTop="1" thickBot="1" x14ac:dyDescent="0.25">
      <c r="A15" s="24"/>
      <c r="B15" s="34"/>
    </row>
    <row r="16" spans="1:2" ht="11" thickTop="1" thickBot="1" x14ac:dyDescent="0.25">
      <c r="A16" s="24"/>
      <c r="B16" s="34"/>
    </row>
    <row r="17" spans="1:2" ht="11" thickTop="1" thickBot="1" x14ac:dyDescent="0.25">
      <c r="A17" s="24"/>
      <c r="B17" s="34"/>
    </row>
    <row r="18" spans="1:2" ht="11" thickTop="1" thickBot="1" x14ac:dyDescent="0.25">
      <c r="A18" s="24"/>
      <c r="B18" s="34"/>
    </row>
    <row r="19" spans="1:2" ht="11" thickTop="1" thickBot="1" x14ac:dyDescent="0.25">
      <c r="A19" s="24"/>
      <c r="B19" s="34"/>
    </row>
    <row r="20" spans="1:2" ht="11" thickTop="1" thickBot="1" x14ac:dyDescent="0.25">
      <c r="A20" s="24"/>
      <c r="B20" s="34"/>
    </row>
    <row r="21" spans="1:2" ht="10.5" thickTop="1" x14ac:dyDescent="0.2">
      <c r="A21" s="35"/>
      <c r="B21" s="36"/>
    </row>
    <row r="22" spans="1:2" ht="11" thickBot="1" x14ac:dyDescent="0.3">
      <c r="A22" s="112" t="s">
        <v>14</v>
      </c>
      <c r="B22" s="118">
        <f>SUM(B4:B21)</f>
        <v>0</v>
      </c>
    </row>
    <row r="23" spans="1:2" ht="15" customHeight="1" thickTop="1" x14ac:dyDescent="0.2">
      <c r="A23" s="87"/>
      <c r="B23" s="87"/>
    </row>
    <row r="24" spans="1:2" ht="15" customHeight="1" x14ac:dyDescent="0.25">
      <c r="A24" s="315" t="s">
        <v>155</v>
      </c>
      <c r="B24" s="315"/>
    </row>
    <row r="25" spans="1:2" ht="15" customHeight="1" x14ac:dyDescent="0.2">
      <c r="A25" s="314" t="s">
        <v>157</v>
      </c>
      <c r="B25" s="314"/>
    </row>
    <row r="26" spans="1:2" ht="15" customHeight="1" x14ac:dyDescent="0.2">
      <c r="A26" s="128"/>
      <c r="B26" s="128"/>
    </row>
    <row r="27" spans="1:2" ht="15" customHeight="1" x14ac:dyDescent="0.25">
      <c r="A27" s="315" t="s">
        <v>156</v>
      </c>
      <c r="B27" s="315"/>
    </row>
    <row r="28" spans="1:2" ht="15" customHeight="1" x14ac:dyDescent="0.2">
      <c r="A28" s="318" t="s">
        <v>143</v>
      </c>
      <c r="B28" s="318"/>
    </row>
    <row r="29" spans="1:2" ht="15" customHeight="1" x14ac:dyDescent="0.2">
      <c r="A29" s="318"/>
      <c r="B29" s="318"/>
    </row>
    <row r="30" spans="1:2" ht="15" customHeight="1" x14ac:dyDescent="0.2">
      <c r="A30" s="318"/>
      <c r="B30" s="318"/>
    </row>
    <row r="31" spans="1:2" ht="15" customHeight="1" x14ac:dyDescent="0.2">
      <c r="A31" s="17"/>
      <c r="B31" s="17"/>
    </row>
    <row r="32" spans="1:2" x14ac:dyDescent="0.2">
      <c r="A32" s="17"/>
      <c r="B32" s="17"/>
    </row>
    <row r="33" spans="1:2" x14ac:dyDescent="0.2">
      <c r="A33" s="17"/>
      <c r="B33" s="17"/>
    </row>
    <row r="34" spans="1:2" x14ac:dyDescent="0.2">
      <c r="A34" s="17"/>
      <c r="B34" s="17"/>
    </row>
  </sheetData>
  <sheetProtection algorithmName="SHA-512" hashValue="AHKsvyvt3lqxGFDjiL5t+9dyuABHCXBVpbK6p/SkVlhqnZXQmfUcCE29nL1jYraETpvz3otwKCX8TQGzi5iX8g==" saltValue="GDoKqA4JLXQyaSkSEL2y4A==" spinCount="100000" sheet="1" objects="1" scenarios="1"/>
  <mergeCells count="5">
    <mergeCell ref="A2:B2"/>
    <mergeCell ref="A24:B24"/>
    <mergeCell ref="A25:B25"/>
    <mergeCell ref="A27:B27"/>
    <mergeCell ref="A28:B30"/>
  </mergeCells>
  <dataValidations count="1">
    <dataValidation allowBlank="1" showInputMessage="1" showErrorMessage="1" prompt="Upišite ulaganja u obrtna sredstva koja vam trebaju za ciklus poslovanja (mjesec ili tri mjeseca ili više mjeseci ovisno o djelatnosti). To su obično sredstva čija je pojedinačna vrijednost manja od 3.500 kuna i čiji je vijek trajanja do 12 mjeseci). " sqref="A3"/>
  </dataValidations>
  <printOptions horizontalCentered="1"/>
  <pageMargins left="0.23622047244094491" right="0.23622047244094491" top="0.74803149606299213" bottom="0.74803149606299213" header="0.31496062992125984" footer="0.31496062992125984"/>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08984375" defaultRowHeight="10" x14ac:dyDescent="0.2"/>
  <cols>
    <col min="1" max="1" width="28.453125" style="10" customWidth="1"/>
    <col min="2" max="2" width="14.6328125" style="10" customWidth="1"/>
    <col min="3" max="3" width="16.36328125" style="10" customWidth="1"/>
    <col min="4" max="16384" width="9.08984375" style="10"/>
  </cols>
  <sheetData>
    <row r="1" spans="1:5" ht="50.15" customHeight="1" thickBot="1" x14ac:dyDescent="0.25"/>
    <row r="2" spans="1:5" ht="15.9" customHeight="1" thickTop="1" thickBot="1" x14ac:dyDescent="0.35">
      <c r="A2" s="297" t="s">
        <v>161</v>
      </c>
      <c r="B2" s="298"/>
      <c r="C2" s="299"/>
      <c r="E2" s="11"/>
    </row>
    <row r="3" spans="1:5" ht="11.5" thickTop="1" thickBot="1" x14ac:dyDescent="0.25">
      <c r="A3" s="130" t="s">
        <v>33</v>
      </c>
      <c r="B3" s="122" t="s">
        <v>23</v>
      </c>
      <c r="C3" s="119" t="s">
        <v>98</v>
      </c>
      <c r="E3" s="11"/>
    </row>
    <row r="4" spans="1:5" ht="11" thickTop="1" thickBot="1" x14ac:dyDescent="0.25">
      <c r="A4" s="117" t="s">
        <v>36</v>
      </c>
      <c r="B4" s="30"/>
      <c r="C4" s="131" t="e">
        <f>B4/$B$9*100</f>
        <v>#DIV/0!</v>
      </c>
      <c r="E4" s="11"/>
    </row>
    <row r="5" spans="1:5" ht="11" thickTop="1" thickBot="1" x14ac:dyDescent="0.25">
      <c r="A5" s="115" t="s">
        <v>37</v>
      </c>
      <c r="B5" s="30"/>
      <c r="C5" s="132" t="e">
        <f t="shared" ref="C5:C9" si="0">B5/$B$9*100</f>
        <v>#DIV/0!</v>
      </c>
      <c r="E5" s="11"/>
    </row>
    <row r="6" spans="1:5" ht="11" thickTop="1" thickBot="1" x14ac:dyDescent="0.25">
      <c r="A6" s="115" t="s">
        <v>77</v>
      </c>
      <c r="B6" s="30"/>
      <c r="C6" s="132" t="e">
        <f t="shared" si="0"/>
        <v>#DIV/0!</v>
      </c>
      <c r="E6" s="11"/>
    </row>
    <row r="7" spans="1:5" ht="11" thickTop="1" thickBot="1" x14ac:dyDescent="0.25">
      <c r="A7" s="115" t="s">
        <v>34</v>
      </c>
      <c r="B7" s="31"/>
      <c r="C7" s="132" t="e">
        <f t="shared" si="0"/>
        <v>#DIV/0!</v>
      </c>
      <c r="E7" s="11"/>
    </row>
    <row r="8" spans="1:5" ht="11" thickTop="1" thickBot="1" x14ac:dyDescent="0.25">
      <c r="A8" s="115" t="s">
        <v>35</v>
      </c>
      <c r="B8" s="133">
        <f>B9-SUM(B4:B7)</f>
        <v>0</v>
      </c>
      <c r="C8" s="134" t="e">
        <f t="shared" si="0"/>
        <v>#DIV/0!</v>
      </c>
      <c r="E8" s="11"/>
    </row>
    <row r="9" spans="1:5" ht="11.5" thickTop="1" thickBot="1" x14ac:dyDescent="0.3">
      <c r="A9" s="116" t="s">
        <v>14</v>
      </c>
      <c r="B9" s="135">
        <f>'Ulaganja u osnovna sredstva'!E22+'Ulaganja u obrtna sredstva'!B22</f>
        <v>0</v>
      </c>
      <c r="C9" s="134" t="e">
        <f t="shared" si="0"/>
        <v>#DIV/0!</v>
      </c>
      <c r="E9" s="11"/>
    </row>
    <row r="10" spans="1:5" ht="10.5" thickTop="1" x14ac:dyDescent="0.2">
      <c r="A10" s="87"/>
      <c r="B10" s="87"/>
      <c r="C10" s="87"/>
      <c r="E10" s="11"/>
    </row>
    <row r="11" spans="1:5" ht="10.5" thickBot="1" x14ac:dyDescent="0.25">
      <c r="A11" s="87"/>
      <c r="B11" s="87"/>
      <c r="C11" s="87"/>
      <c r="E11" s="11"/>
    </row>
    <row r="12" spans="1:5" ht="15.9" customHeight="1" thickTop="1" thickBot="1" x14ac:dyDescent="0.35">
      <c r="A12" s="297" t="s">
        <v>162</v>
      </c>
      <c r="B12" s="298"/>
      <c r="C12" s="299"/>
      <c r="E12" s="11"/>
    </row>
    <row r="13" spans="1:5" ht="11" thickTop="1" x14ac:dyDescent="0.25">
      <c r="A13" s="136" t="s">
        <v>22</v>
      </c>
      <c r="B13" s="106" t="s">
        <v>23</v>
      </c>
      <c r="C13" s="137" t="s">
        <v>98</v>
      </c>
      <c r="E13" s="11"/>
    </row>
    <row r="14" spans="1:5" ht="10.5" thickBot="1" x14ac:dyDescent="0.25">
      <c r="A14" s="92" t="s">
        <v>97</v>
      </c>
      <c r="B14" s="40">
        <f>'Ulaganja u osnovna sredstva'!E22</f>
        <v>0</v>
      </c>
      <c r="C14" s="138" t="e">
        <f>B14/$B$16*100</f>
        <v>#DIV/0!</v>
      </c>
      <c r="E14" s="11"/>
    </row>
    <row r="15" spans="1:5" ht="11" thickTop="1" thickBot="1" x14ac:dyDescent="0.25">
      <c r="A15" s="94" t="s">
        <v>58</v>
      </c>
      <c r="B15" s="99">
        <f>'Ulaganja u obrtna sredstva'!B22</f>
        <v>0</v>
      </c>
      <c r="C15" s="134" t="e">
        <f t="shared" ref="C15:C16" si="1">B15/$B$16*100</f>
        <v>#DIV/0!</v>
      </c>
      <c r="E15" s="11"/>
    </row>
    <row r="16" spans="1:5" ht="11.5" thickTop="1" thickBot="1" x14ac:dyDescent="0.3">
      <c r="A16" s="100" t="s">
        <v>14</v>
      </c>
      <c r="B16" s="43">
        <f>SUM(B14:B15)</f>
        <v>0</v>
      </c>
      <c r="C16" s="139" t="e">
        <f t="shared" si="1"/>
        <v>#DIV/0!</v>
      </c>
      <c r="E16" s="11"/>
    </row>
    <row r="17" spans="1:5" ht="10.5" thickTop="1" x14ac:dyDescent="0.2">
      <c r="A17" s="87"/>
      <c r="B17" s="87"/>
      <c r="C17" s="87"/>
      <c r="E17" s="11"/>
    </row>
    <row r="18" spans="1:5" ht="10.5" thickBot="1" x14ac:dyDescent="0.25">
      <c r="A18" s="87"/>
      <c r="B18" s="87"/>
      <c r="C18" s="87"/>
      <c r="E18" s="11"/>
    </row>
    <row r="19" spans="1:5" ht="15.9" customHeight="1" thickTop="1" thickBot="1" x14ac:dyDescent="0.35">
      <c r="A19" s="297" t="s">
        <v>163</v>
      </c>
      <c r="B19" s="298"/>
      <c r="C19" s="299"/>
      <c r="E19" s="11"/>
    </row>
    <row r="20" spans="1:5" ht="11.5" thickTop="1" thickBot="1" x14ac:dyDescent="0.25">
      <c r="A20" s="130" t="s">
        <v>120</v>
      </c>
      <c r="B20" s="122" t="s">
        <v>23</v>
      </c>
      <c r="C20" s="119" t="s">
        <v>121</v>
      </c>
      <c r="E20" s="11"/>
    </row>
    <row r="21" spans="1:5" ht="11" thickTop="1" thickBot="1" x14ac:dyDescent="0.25">
      <c r="A21" s="85"/>
      <c r="B21" s="32"/>
      <c r="C21" s="131" t="e">
        <f>B21/$B$40*100</f>
        <v>#DIV/0!</v>
      </c>
      <c r="E21" s="11"/>
    </row>
    <row r="22" spans="1:5" ht="11" thickTop="1" thickBot="1" x14ac:dyDescent="0.25">
      <c r="A22" s="85"/>
      <c r="B22" s="32"/>
      <c r="C22" s="132" t="e">
        <f t="shared" ref="C22:C40" si="2">B22/$B$40*100</f>
        <v>#DIV/0!</v>
      </c>
      <c r="E22" s="11"/>
    </row>
    <row r="23" spans="1:5" ht="11" thickTop="1" thickBot="1" x14ac:dyDescent="0.25">
      <c r="A23" s="85"/>
      <c r="B23" s="32"/>
      <c r="C23" s="132" t="e">
        <f t="shared" si="2"/>
        <v>#DIV/0!</v>
      </c>
      <c r="E23" s="11"/>
    </row>
    <row r="24" spans="1:5" ht="11" thickTop="1" thickBot="1" x14ac:dyDescent="0.25">
      <c r="A24" s="85"/>
      <c r="B24" s="32"/>
      <c r="C24" s="132" t="e">
        <f t="shared" si="2"/>
        <v>#DIV/0!</v>
      </c>
      <c r="E24" s="11"/>
    </row>
    <row r="25" spans="1:5" ht="11" thickTop="1" thickBot="1" x14ac:dyDescent="0.25">
      <c r="A25" s="85"/>
      <c r="B25" s="32"/>
      <c r="C25" s="132" t="e">
        <f t="shared" si="2"/>
        <v>#DIV/0!</v>
      </c>
      <c r="E25" s="11"/>
    </row>
    <row r="26" spans="1:5" ht="11" thickTop="1" thickBot="1" x14ac:dyDescent="0.25">
      <c r="A26" s="85"/>
      <c r="B26" s="32"/>
      <c r="C26" s="132" t="e">
        <f t="shared" si="2"/>
        <v>#DIV/0!</v>
      </c>
      <c r="E26" s="11"/>
    </row>
    <row r="27" spans="1:5" ht="11" thickTop="1" thickBot="1" x14ac:dyDescent="0.25">
      <c r="A27" s="85"/>
      <c r="B27" s="32"/>
      <c r="C27" s="132" t="e">
        <f t="shared" si="2"/>
        <v>#DIV/0!</v>
      </c>
      <c r="E27" s="11"/>
    </row>
    <row r="28" spans="1:5" ht="11" thickTop="1" thickBot="1" x14ac:dyDescent="0.25">
      <c r="A28" s="85"/>
      <c r="B28" s="32"/>
      <c r="C28" s="132" t="e">
        <f t="shared" si="2"/>
        <v>#DIV/0!</v>
      </c>
      <c r="E28" s="11"/>
    </row>
    <row r="29" spans="1:5" ht="11" thickTop="1" thickBot="1" x14ac:dyDescent="0.25">
      <c r="A29" s="85"/>
      <c r="B29" s="32"/>
      <c r="C29" s="132" t="e">
        <f t="shared" si="2"/>
        <v>#DIV/0!</v>
      </c>
      <c r="E29" s="11"/>
    </row>
    <row r="30" spans="1:5" ht="11" thickTop="1" thickBot="1" x14ac:dyDescent="0.25">
      <c r="A30" s="85"/>
      <c r="B30" s="32"/>
      <c r="C30" s="132" t="e">
        <f t="shared" si="2"/>
        <v>#DIV/0!</v>
      </c>
      <c r="E30" s="11"/>
    </row>
    <row r="31" spans="1:5" ht="11" thickTop="1" thickBot="1" x14ac:dyDescent="0.25">
      <c r="A31" s="85"/>
      <c r="B31" s="32"/>
      <c r="C31" s="132" t="e">
        <f t="shared" si="2"/>
        <v>#DIV/0!</v>
      </c>
      <c r="E31" s="11"/>
    </row>
    <row r="32" spans="1:5" ht="11" thickTop="1" thickBot="1" x14ac:dyDescent="0.25">
      <c r="A32" s="85"/>
      <c r="B32" s="32"/>
      <c r="C32" s="132" t="e">
        <f t="shared" si="2"/>
        <v>#DIV/0!</v>
      </c>
      <c r="E32" s="11"/>
    </row>
    <row r="33" spans="1:5" ht="11" thickTop="1" thickBot="1" x14ac:dyDescent="0.25">
      <c r="A33" s="85"/>
      <c r="B33" s="32"/>
      <c r="C33" s="132" t="e">
        <f t="shared" si="2"/>
        <v>#DIV/0!</v>
      </c>
      <c r="E33" s="11"/>
    </row>
    <row r="34" spans="1:5" ht="11" thickTop="1" thickBot="1" x14ac:dyDescent="0.25">
      <c r="A34" s="85"/>
      <c r="B34" s="32"/>
      <c r="C34" s="132" t="e">
        <f t="shared" si="2"/>
        <v>#DIV/0!</v>
      </c>
      <c r="E34" s="11"/>
    </row>
    <row r="35" spans="1:5" ht="11" thickTop="1" thickBot="1" x14ac:dyDescent="0.25">
      <c r="A35" s="85"/>
      <c r="B35" s="32"/>
      <c r="C35" s="132" t="e">
        <f t="shared" si="2"/>
        <v>#DIV/0!</v>
      </c>
      <c r="E35" s="11"/>
    </row>
    <row r="36" spans="1:5" ht="11" thickTop="1" thickBot="1" x14ac:dyDescent="0.25">
      <c r="A36" s="85"/>
      <c r="B36" s="32"/>
      <c r="C36" s="132" t="e">
        <f t="shared" si="2"/>
        <v>#DIV/0!</v>
      </c>
      <c r="E36" s="11"/>
    </row>
    <row r="37" spans="1:5" ht="11" thickTop="1" thickBot="1" x14ac:dyDescent="0.25">
      <c r="A37" s="85"/>
      <c r="B37" s="32"/>
      <c r="C37" s="132" t="e">
        <f t="shared" si="2"/>
        <v>#DIV/0!</v>
      </c>
      <c r="E37" s="11"/>
    </row>
    <row r="38" spans="1:5" ht="11" thickTop="1" thickBot="1" x14ac:dyDescent="0.25">
      <c r="A38" s="85"/>
      <c r="B38" s="32"/>
      <c r="C38" s="132" t="e">
        <f t="shared" si="2"/>
        <v>#DIV/0!</v>
      </c>
      <c r="E38" s="11"/>
    </row>
    <row r="39" spans="1:5" ht="11" thickTop="1" thickBot="1" x14ac:dyDescent="0.25">
      <c r="A39" s="85"/>
      <c r="B39" s="33"/>
      <c r="C39" s="140" t="e">
        <f t="shared" si="2"/>
        <v>#DIV/0!</v>
      </c>
      <c r="E39" s="11"/>
    </row>
    <row r="40" spans="1:5" ht="11.5" thickTop="1" thickBot="1" x14ac:dyDescent="0.3">
      <c r="A40" s="100" t="str">
        <f>T('Ulaganja u osnovna sredstva'!A22)</f>
        <v>Ukupno</v>
      </c>
      <c r="B40" s="141">
        <f>B8</f>
        <v>0</v>
      </c>
      <c r="C40" s="139" t="e">
        <f t="shared" si="2"/>
        <v>#DIV/0!</v>
      </c>
      <c r="E40" s="11"/>
    </row>
    <row r="41" spans="1:5" ht="11" thickTop="1" thickBot="1" x14ac:dyDescent="0.25">
      <c r="A41" s="87"/>
      <c r="B41" s="87"/>
      <c r="C41" s="142"/>
      <c r="E41" s="11"/>
    </row>
    <row r="42" spans="1:5" ht="11" thickTop="1" thickBot="1" x14ac:dyDescent="0.25">
      <c r="A42" s="94" t="s">
        <v>133</v>
      </c>
      <c r="B42" s="143">
        <f>SUM(B21:B39)-B40</f>
        <v>0</v>
      </c>
      <c r="C42" s="142"/>
      <c r="E42" s="11"/>
    </row>
    <row r="43" spans="1:5" ht="10.5" thickTop="1" x14ac:dyDescent="0.2">
      <c r="A43" s="87"/>
      <c r="B43" s="87"/>
      <c r="C43" s="142"/>
    </row>
    <row r="44" spans="1:5" ht="10.5" x14ac:dyDescent="0.25">
      <c r="A44" s="315" t="s">
        <v>141</v>
      </c>
      <c r="B44" s="315"/>
      <c r="C44" s="315"/>
    </row>
    <row r="45" spans="1:5" x14ac:dyDescent="0.2">
      <c r="A45" s="314" t="s">
        <v>164</v>
      </c>
      <c r="B45" s="314"/>
      <c r="C45" s="314"/>
    </row>
  </sheetData>
  <sheetProtection algorithmName="SHA-512" hashValue="gm7JrXDr6TxokQPoGPqJqXDwAfdjcRU55BMfN91zMmc+OiKwNStPx1mOmvLvYFnQRoHr8FjQYeFSlfz2GmTuKg==" saltValue="NjTLg9pVWJmhtnL0YTsrKg==" spinCount="100000" sheet="1" objects="1" scenarios="1"/>
  <mergeCells count="5">
    <mergeCell ref="A2:C2"/>
    <mergeCell ref="A12:C12"/>
    <mergeCell ref="A19:C19"/>
    <mergeCell ref="A44:C44"/>
    <mergeCell ref="A45:C45"/>
  </mergeCells>
  <dataValidations count="1">
    <dataValidation allowBlank="1" showInputMessage="1" showErrorMessage="1" prompt="Upišite iznos vlastitih sredstava koja planirate uložiti ili ste već uložili u vaše poslovanje." sqref="A4"/>
  </dataValidations>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75"/>
  <sheetViews>
    <sheetView topLeftCell="A7" workbookViewId="0">
      <selection activeCell="E18" sqref="E18"/>
    </sheetView>
  </sheetViews>
  <sheetFormatPr defaultColWidth="9.08984375" defaultRowHeight="14.5" x14ac:dyDescent="0.35"/>
  <cols>
    <col min="1" max="1" width="9.90625" style="5" customWidth="1"/>
    <col min="2" max="2" width="10.54296875" style="5" customWidth="1"/>
    <col min="3" max="3" width="9.08984375" style="5"/>
    <col min="4" max="4" width="10.6328125" style="5" customWidth="1"/>
    <col min="5" max="9" width="9.08984375" style="5"/>
    <col min="10" max="13" width="14.1796875" style="5" customWidth="1"/>
    <col min="14" max="16384" width="9.08984375" style="5"/>
  </cols>
  <sheetData>
    <row r="6" spans="1:13" x14ac:dyDescent="0.35">
      <c r="A6" s="319" t="s">
        <v>330</v>
      </c>
      <c r="B6" s="319"/>
      <c r="C6" s="319"/>
      <c r="D6" s="321">
        <f>Sažetak!$B$3</f>
        <v>0</v>
      </c>
      <c r="E6" s="322"/>
      <c r="F6" s="322"/>
      <c r="G6" s="322"/>
      <c r="H6" s="323"/>
      <c r="I6" s="144"/>
      <c r="J6" s="144"/>
      <c r="K6" s="144"/>
      <c r="L6" s="144"/>
      <c r="M6" s="144"/>
    </row>
    <row r="7" spans="1:13" x14ac:dyDescent="0.35">
      <c r="A7" s="320" t="s">
        <v>266</v>
      </c>
      <c r="B7" s="320"/>
      <c r="C7" s="320"/>
      <c r="D7" s="7"/>
      <c r="E7" s="144"/>
      <c r="F7" s="145"/>
      <c r="G7" s="128"/>
      <c r="H7" s="145"/>
      <c r="I7" s="144"/>
      <c r="J7" s="144"/>
      <c r="K7" s="144"/>
      <c r="L7" s="144"/>
      <c r="M7" s="144"/>
    </row>
    <row r="8" spans="1:13" x14ac:dyDescent="0.35">
      <c r="A8" s="320" t="s">
        <v>267</v>
      </c>
      <c r="B8" s="320"/>
      <c r="C8" s="320"/>
      <c r="D8" s="8"/>
      <c r="E8" s="144"/>
      <c r="F8" s="145"/>
      <c r="G8" s="128"/>
      <c r="H8" s="145"/>
      <c r="I8" s="144"/>
      <c r="J8" s="144"/>
      <c r="K8" s="144"/>
      <c r="L8" s="144"/>
      <c r="M8" s="144"/>
    </row>
    <row r="9" spans="1:13" x14ac:dyDescent="0.35">
      <c r="A9" s="320" t="s">
        <v>268</v>
      </c>
      <c r="B9" s="320"/>
      <c r="C9" s="320"/>
      <c r="D9" s="146">
        <f>'Izvori financiranja'!B8</f>
        <v>0</v>
      </c>
      <c r="E9" s="144"/>
      <c r="F9" s="145"/>
      <c r="G9" s="128"/>
      <c r="H9" s="145"/>
      <c r="I9" s="144"/>
      <c r="J9" s="144"/>
      <c r="K9" s="144"/>
      <c r="L9" s="144"/>
      <c r="M9" s="144"/>
    </row>
    <row r="10" spans="1:13" x14ac:dyDescent="0.35">
      <c r="A10" s="320" t="s">
        <v>295</v>
      </c>
      <c r="B10" s="320"/>
      <c r="C10" s="320"/>
      <c r="D10" s="81"/>
      <c r="E10" s="144"/>
      <c r="F10" s="145"/>
      <c r="G10" s="128"/>
      <c r="H10" s="145"/>
      <c r="I10" s="144"/>
      <c r="J10" s="287"/>
      <c r="K10" s="144"/>
      <c r="L10" s="144"/>
      <c r="M10" s="144"/>
    </row>
    <row r="11" spans="1:13" x14ac:dyDescent="0.35">
      <c r="A11" s="320" t="s">
        <v>278</v>
      </c>
      <c r="B11" s="320"/>
      <c r="C11" s="320"/>
      <c r="D11" s="7"/>
      <c r="E11" s="144"/>
      <c r="F11" s="145"/>
      <c r="G11" s="128"/>
      <c r="H11" s="145"/>
      <c r="I11" s="144"/>
      <c r="J11" s="144"/>
      <c r="K11" s="144"/>
      <c r="L11" s="144"/>
      <c r="M11" s="144"/>
    </row>
    <row r="12" spans="1:13" ht="15" thickBot="1" x14ac:dyDescent="0.4">
      <c r="A12" s="147" t="s">
        <v>279</v>
      </c>
      <c r="B12" s="148"/>
      <c r="C12" s="149"/>
      <c r="D12" s="150" t="e">
        <f>D9/D11</f>
        <v>#DIV/0!</v>
      </c>
      <c r="E12" s="144"/>
      <c r="F12" s="145"/>
      <c r="G12" s="128"/>
      <c r="H12" s="145"/>
      <c r="I12" s="144"/>
      <c r="J12" s="144"/>
      <c r="K12" s="144"/>
      <c r="L12" s="144"/>
      <c r="M12" s="144"/>
    </row>
    <row r="13" spans="1:13" ht="17.5" customHeight="1" thickTop="1" thickBot="1" x14ac:dyDescent="0.4">
      <c r="A13" s="327" t="s">
        <v>165</v>
      </c>
      <c r="B13" s="328"/>
      <c r="C13" s="328"/>
      <c r="D13" s="328"/>
      <c r="E13" s="328"/>
      <c r="F13" s="328"/>
      <c r="G13" s="328"/>
      <c r="H13" s="328"/>
      <c r="I13" s="144"/>
      <c r="J13" s="324" t="s">
        <v>166</v>
      </c>
      <c r="K13" s="325"/>
      <c r="L13" s="325"/>
      <c r="M13" s="326"/>
    </row>
    <row r="14" spans="1:13" s="6" customFormat="1" ht="43" customHeight="1" thickTop="1" thickBot="1" x14ac:dyDescent="0.4">
      <c r="A14" s="151" t="s">
        <v>277</v>
      </c>
      <c r="B14" s="151" t="s">
        <v>271</v>
      </c>
      <c r="C14" s="151" t="s">
        <v>272</v>
      </c>
      <c r="D14" s="151" t="s">
        <v>273</v>
      </c>
      <c r="E14" s="151" t="s">
        <v>274</v>
      </c>
      <c r="F14" s="151" t="s">
        <v>270</v>
      </c>
      <c r="G14" s="151" t="s">
        <v>269</v>
      </c>
      <c r="H14" s="151" t="s">
        <v>275</v>
      </c>
      <c r="I14" s="152"/>
      <c r="J14" s="130" t="s">
        <v>40</v>
      </c>
      <c r="K14" s="96" t="s">
        <v>38</v>
      </c>
      <c r="L14" s="96" t="s">
        <v>39</v>
      </c>
      <c r="M14" s="119" t="s">
        <v>296</v>
      </c>
    </row>
    <row r="15" spans="1:13" ht="15.5" thickTop="1" thickBot="1" x14ac:dyDescent="0.4">
      <c r="A15" s="153">
        <v>1</v>
      </c>
      <c r="B15" s="154">
        <v>43101</v>
      </c>
      <c r="C15" s="154">
        <v>43132</v>
      </c>
      <c r="D15" s="155">
        <f>C15-B15</f>
        <v>31</v>
      </c>
      <c r="E15" s="156">
        <f>D9</f>
        <v>0</v>
      </c>
      <c r="F15" s="156">
        <f>IF(E15=0,0,$D$12)</f>
        <v>0</v>
      </c>
      <c r="G15" s="156">
        <f>E15*D15/360*$D$10/100</f>
        <v>0</v>
      </c>
      <c r="H15" s="156">
        <f>F15+G15</f>
        <v>0</v>
      </c>
      <c r="I15" s="144"/>
      <c r="J15" s="98" t="s">
        <v>16</v>
      </c>
      <c r="K15" s="99">
        <f>SUM(F15:F26)</f>
        <v>0</v>
      </c>
      <c r="L15" s="99">
        <f>SUM(G15:G26)</f>
        <v>0</v>
      </c>
      <c r="M15" s="99">
        <f>SUM(H15:H26)</f>
        <v>0</v>
      </c>
    </row>
    <row r="16" spans="1:13" ht="15.5" thickTop="1" thickBot="1" x14ac:dyDescent="0.4">
      <c r="A16" s="153">
        <v>2</v>
      </c>
      <c r="B16" s="154">
        <v>43132</v>
      </c>
      <c r="C16" s="154">
        <v>43160</v>
      </c>
      <c r="D16" s="155">
        <f t="shared" ref="D16:D74" si="0">C16-B16</f>
        <v>28</v>
      </c>
      <c r="E16" s="156">
        <f>IF(E15-F15&lt;0.1,0,E15-F15)</f>
        <v>0</v>
      </c>
      <c r="F16" s="156">
        <f>IF(E16=0,0,$D$12)</f>
        <v>0</v>
      </c>
      <c r="G16" s="156">
        <f t="shared" ref="G16:G74" si="1">E16*D16/360*$D$10/100</f>
        <v>0</v>
      </c>
      <c r="H16" s="156">
        <f t="shared" ref="H16:H74" si="2">F16+G16</f>
        <v>0</v>
      </c>
      <c r="I16" s="144"/>
      <c r="J16" s="98" t="s">
        <v>17</v>
      </c>
      <c r="K16" s="99">
        <f>SUM(F27:F38)</f>
        <v>0</v>
      </c>
      <c r="L16" s="99">
        <f>SUM(G27:G38)</f>
        <v>0</v>
      </c>
      <c r="M16" s="99">
        <f>SUM(H27:H38)</f>
        <v>0</v>
      </c>
    </row>
    <row r="17" spans="1:14" ht="15.5" thickTop="1" thickBot="1" x14ac:dyDescent="0.4">
      <c r="A17" s="153">
        <v>3</v>
      </c>
      <c r="B17" s="154">
        <v>43160</v>
      </c>
      <c r="C17" s="154">
        <v>43191</v>
      </c>
      <c r="D17" s="155">
        <f t="shared" si="0"/>
        <v>31</v>
      </c>
      <c r="E17" s="156">
        <f t="shared" ref="E17:E74" si="3">IF(E16-F16&lt;0.1,0,E16-F16)</f>
        <v>0</v>
      </c>
      <c r="F17" s="156">
        <f t="shared" ref="F17:F74" si="4">IF(E17=0,0,$D$12)</f>
        <v>0</v>
      </c>
      <c r="G17" s="156">
        <f t="shared" si="1"/>
        <v>0</v>
      </c>
      <c r="H17" s="156">
        <f t="shared" si="2"/>
        <v>0</v>
      </c>
      <c r="I17" s="144"/>
      <c r="J17" s="98" t="s">
        <v>18</v>
      </c>
      <c r="K17" s="99">
        <f>SUM(F39:F50)</f>
        <v>0</v>
      </c>
      <c r="L17" s="99">
        <f>SUM(G39:G50)</f>
        <v>0</v>
      </c>
      <c r="M17" s="99">
        <f>SUM(H39:H50)</f>
        <v>0</v>
      </c>
    </row>
    <row r="18" spans="1:14" ht="15.5" thickTop="1" thickBot="1" x14ac:dyDescent="0.4">
      <c r="A18" s="153">
        <v>4</v>
      </c>
      <c r="B18" s="154">
        <v>43191</v>
      </c>
      <c r="C18" s="154">
        <v>43221</v>
      </c>
      <c r="D18" s="155">
        <f t="shared" si="0"/>
        <v>30</v>
      </c>
      <c r="E18" s="156">
        <f t="shared" si="3"/>
        <v>0</v>
      </c>
      <c r="F18" s="156">
        <f t="shared" si="4"/>
        <v>0</v>
      </c>
      <c r="G18" s="156">
        <f t="shared" si="1"/>
        <v>0</v>
      </c>
      <c r="H18" s="156">
        <f t="shared" si="2"/>
        <v>0</v>
      </c>
      <c r="I18" s="144"/>
      <c r="J18" s="98" t="s">
        <v>19</v>
      </c>
      <c r="K18" s="99">
        <f>SUM(F51:F62)</f>
        <v>0</v>
      </c>
      <c r="L18" s="99">
        <f>SUM(G51:G62)</f>
        <v>0</v>
      </c>
      <c r="M18" s="99">
        <f>SUM(H51:H62)</f>
        <v>0</v>
      </c>
    </row>
    <row r="19" spans="1:14" ht="15.5" thickTop="1" thickBot="1" x14ac:dyDescent="0.4">
      <c r="A19" s="153">
        <v>5</v>
      </c>
      <c r="B19" s="154">
        <v>43221</v>
      </c>
      <c r="C19" s="154">
        <v>43252</v>
      </c>
      <c r="D19" s="155">
        <f t="shared" si="0"/>
        <v>31</v>
      </c>
      <c r="E19" s="156">
        <f t="shared" si="3"/>
        <v>0</v>
      </c>
      <c r="F19" s="156">
        <f t="shared" si="4"/>
        <v>0</v>
      </c>
      <c r="G19" s="156">
        <f t="shared" si="1"/>
        <v>0</v>
      </c>
      <c r="H19" s="156">
        <f t="shared" si="2"/>
        <v>0</v>
      </c>
      <c r="I19" s="144"/>
      <c r="J19" s="98" t="s">
        <v>20</v>
      </c>
      <c r="K19" s="99">
        <f>SUM(F63:F74)</f>
        <v>0</v>
      </c>
      <c r="L19" s="99">
        <f>SUM(G63:G74)</f>
        <v>0</v>
      </c>
      <c r="M19" s="99">
        <f>SUM(H63:H74)</f>
        <v>0</v>
      </c>
    </row>
    <row r="20" spans="1:14" ht="15.5" thickTop="1" thickBot="1" x14ac:dyDescent="0.4">
      <c r="A20" s="153">
        <v>6</v>
      </c>
      <c r="B20" s="154">
        <v>43252</v>
      </c>
      <c r="C20" s="154">
        <v>43282</v>
      </c>
      <c r="D20" s="155">
        <f t="shared" si="0"/>
        <v>30</v>
      </c>
      <c r="E20" s="156">
        <f t="shared" si="3"/>
        <v>0</v>
      </c>
      <c r="F20" s="156">
        <f t="shared" si="4"/>
        <v>0</v>
      </c>
      <c r="G20" s="156">
        <f t="shared" si="1"/>
        <v>0</v>
      </c>
      <c r="H20" s="156">
        <f t="shared" si="2"/>
        <v>0</v>
      </c>
      <c r="I20" s="144"/>
      <c r="J20" s="101" t="s">
        <v>14</v>
      </c>
      <c r="K20" s="43">
        <f>SUM(K15:K19)</f>
        <v>0</v>
      </c>
      <c r="L20" s="43">
        <f>SUM(L15:L19)</f>
        <v>0</v>
      </c>
      <c r="M20" s="43">
        <f>SUM(M15:M19)</f>
        <v>0</v>
      </c>
      <c r="N20" s="9"/>
    </row>
    <row r="21" spans="1:14" s="9" customFormat="1" ht="15" thickTop="1" x14ac:dyDescent="0.35">
      <c r="A21" s="157">
        <v>7</v>
      </c>
      <c r="B21" s="154">
        <v>43282</v>
      </c>
      <c r="C21" s="154">
        <v>43313</v>
      </c>
      <c r="D21" s="158">
        <f t="shared" si="0"/>
        <v>31</v>
      </c>
      <c r="E21" s="156">
        <f t="shared" si="3"/>
        <v>0</v>
      </c>
      <c r="F21" s="156">
        <f t="shared" si="4"/>
        <v>0</v>
      </c>
      <c r="G21" s="159">
        <f t="shared" si="1"/>
        <v>0</v>
      </c>
      <c r="H21" s="156">
        <f t="shared" si="2"/>
        <v>0</v>
      </c>
      <c r="I21" s="160"/>
      <c r="J21" s="160"/>
      <c r="K21" s="160"/>
      <c r="L21" s="160"/>
      <c r="M21" s="160"/>
    </row>
    <row r="22" spans="1:14" s="9" customFormat="1" x14ac:dyDescent="0.35">
      <c r="A22" s="157">
        <v>8</v>
      </c>
      <c r="B22" s="154">
        <v>43313</v>
      </c>
      <c r="C22" s="154">
        <v>43344</v>
      </c>
      <c r="D22" s="158">
        <f t="shared" si="0"/>
        <v>31</v>
      </c>
      <c r="E22" s="156">
        <f t="shared" si="3"/>
        <v>0</v>
      </c>
      <c r="F22" s="156">
        <f t="shared" si="4"/>
        <v>0</v>
      </c>
      <c r="G22" s="159">
        <f t="shared" si="1"/>
        <v>0</v>
      </c>
      <c r="H22" s="156">
        <f t="shared" si="2"/>
        <v>0</v>
      </c>
      <c r="I22" s="160"/>
      <c r="J22" s="160"/>
      <c r="K22" s="160"/>
      <c r="L22" s="160"/>
      <c r="M22" s="160"/>
    </row>
    <row r="23" spans="1:14" s="9" customFormat="1" x14ac:dyDescent="0.35">
      <c r="A23" s="157">
        <v>9</v>
      </c>
      <c r="B23" s="154">
        <v>43344</v>
      </c>
      <c r="C23" s="154">
        <v>43374</v>
      </c>
      <c r="D23" s="158">
        <f t="shared" si="0"/>
        <v>30</v>
      </c>
      <c r="E23" s="156">
        <f t="shared" si="3"/>
        <v>0</v>
      </c>
      <c r="F23" s="156">
        <f t="shared" si="4"/>
        <v>0</v>
      </c>
      <c r="G23" s="159">
        <f t="shared" si="1"/>
        <v>0</v>
      </c>
      <c r="H23" s="156">
        <f t="shared" si="2"/>
        <v>0</v>
      </c>
      <c r="I23" s="160"/>
      <c r="J23" s="160"/>
      <c r="K23" s="160"/>
      <c r="L23" s="160"/>
      <c r="M23" s="160"/>
    </row>
    <row r="24" spans="1:14" s="9" customFormat="1" x14ac:dyDescent="0.35">
      <c r="A24" s="157">
        <v>10</v>
      </c>
      <c r="B24" s="154">
        <v>43374</v>
      </c>
      <c r="C24" s="154">
        <v>43405</v>
      </c>
      <c r="D24" s="158">
        <f t="shared" si="0"/>
        <v>31</v>
      </c>
      <c r="E24" s="156">
        <f t="shared" si="3"/>
        <v>0</v>
      </c>
      <c r="F24" s="156">
        <f t="shared" si="4"/>
        <v>0</v>
      </c>
      <c r="G24" s="159">
        <f t="shared" si="1"/>
        <v>0</v>
      </c>
      <c r="H24" s="156">
        <f t="shared" si="2"/>
        <v>0</v>
      </c>
      <c r="I24" s="160"/>
      <c r="J24" s="160"/>
      <c r="K24" s="160"/>
      <c r="L24" s="160"/>
      <c r="M24" s="160"/>
    </row>
    <row r="25" spans="1:14" s="9" customFormat="1" x14ac:dyDescent="0.35">
      <c r="A25" s="157">
        <v>11</v>
      </c>
      <c r="B25" s="154">
        <v>43405</v>
      </c>
      <c r="C25" s="154">
        <v>43435</v>
      </c>
      <c r="D25" s="158">
        <f t="shared" si="0"/>
        <v>30</v>
      </c>
      <c r="E25" s="156">
        <f t="shared" si="3"/>
        <v>0</v>
      </c>
      <c r="F25" s="156">
        <f t="shared" si="4"/>
        <v>0</v>
      </c>
      <c r="G25" s="159">
        <f t="shared" si="1"/>
        <v>0</v>
      </c>
      <c r="H25" s="156">
        <f t="shared" si="2"/>
        <v>0</v>
      </c>
      <c r="I25" s="160"/>
      <c r="J25" s="160"/>
      <c r="K25" s="160"/>
      <c r="L25" s="160"/>
      <c r="M25" s="160"/>
    </row>
    <row r="26" spans="1:14" s="9" customFormat="1" x14ac:dyDescent="0.35">
      <c r="A26" s="161">
        <v>12</v>
      </c>
      <c r="B26" s="162">
        <v>43435</v>
      </c>
      <c r="C26" s="162">
        <v>43466</v>
      </c>
      <c r="D26" s="161">
        <f t="shared" si="0"/>
        <v>31</v>
      </c>
      <c r="E26" s="291">
        <f t="shared" si="3"/>
        <v>0</v>
      </c>
      <c r="F26" s="163">
        <f t="shared" si="4"/>
        <v>0</v>
      </c>
      <c r="G26" s="163">
        <f t="shared" si="1"/>
        <v>0</v>
      </c>
      <c r="H26" s="163">
        <f t="shared" si="2"/>
        <v>0</v>
      </c>
      <c r="I26" s="160"/>
      <c r="J26" s="160"/>
      <c r="K26" s="160"/>
      <c r="L26" s="160"/>
      <c r="M26" s="160"/>
    </row>
    <row r="27" spans="1:14" s="9" customFormat="1" x14ac:dyDescent="0.35">
      <c r="A27" s="157">
        <v>13</v>
      </c>
      <c r="B27" s="154">
        <v>43466</v>
      </c>
      <c r="C27" s="154">
        <v>43497</v>
      </c>
      <c r="D27" s="158">
        <f t="shared" si="0"/>
        <v>31</v>
      </c>
      <c r="E27" s="156">
        <f t="shared" si="3"/>
        <v>0</v>
      </c>
      <c r="F27" s="156">
        <f t="shared" si="4"/>
        <v>0</v>
      </c>
      <c r="G27" s="159">
        <f t="shared" si="1"/>
        <v>0</v>
      </c>
      <c r="H27" s="156">
        <f t="shared" si="2"/>
        <v>0</v>
      </c>
      <c r="I27" s="160"/>
      <c r="J27" s="160"/>
      <c r="K27" s="160"/>
      <c r="L27" s="160"/>
      <c r="M27" s="160"/>
    </row>
    <row r="28" spans="1:14" s="9" customFormat="1" x14ac:dyDescent="0.35">
      <c r="A28" s="157">
        <v>14</v>
      </c>
      <c r="B28" s="154">
        <v>43497</v>
      </c>
      <c r="C28" s="154">
        <v>43525</v>
      </c>
      <c r="D28" s="158">
        <f t="shared" si="0"/>
        <v>28</v>
      </c>
      <c r="E28" s="156">
        <f t="shared" si="3"/>
        <v>0</v>
      </c>
      <c r="F28" s="156">
        <f t="shared" si="4"/>
        <v>0</v>
      </c>
      <c r="G28" s="159">
        <f t="shared" si="1"/>
        <v>0</v>
      </c>
      <c r="H28" s="156">
        <f t="shared" si="2"/>
        <v>0</v>
      </c>
      <c r="I28" s="160"/>
      <c r="J28" s="160"/>
      <c r="K28" s="160"/>
      <c r="L28" s="160"/>
      <c r="M28" s="160"/>
    </row>
    <row r="29" spans="1:14" s="9" customFormat="1" x14ac:dyDescent="0.35">
      <c r="A29" s="157">
        <v>15</v>
      </c>
      <c r="B29" s="154">
        <v>43525</v>
      </c>
      <c r="C29" s="154">
        <v>43556</v>
      </c>
      <c r="D29" s="158">
        <f t="shared" si="0"/>
        <v>31</v>
      </c>
      <c r="E29" s="156">
        <f t="shared" si="3"/>
        <v>0</v>
      </c>
      <c r="F29" s="156">
        <f t="shared" si="4"/>
        <v>0</v>
      </c>
      <c r="G29" s="159">
        <f t="shared" si="1"/>
        <v>0</v>
      </c>
      <c r="H29" s="156">
        <f t="shared" si="2"/>
        <v>0</v>
      </c>
      <c r="I29" s="160"/>
      <c r="J29" s="160"/>
      <c r="K29" s="160"/>
      <c r="L29" s="160"/>
      <c r="M29" s="160"/>
    </row>
    <row r="30" spans="1:14" s="9" customFormat="1" x14ac:dyDescent="0.35">
      <c r="A30" s="157">
        <v>16</v>
      </c>
      <c r="B30" s="154">
        <v>43556</v>
      </c>
      <c r="C30" s="154">
        <v>43586</v>
      </c>
      <c r="D30" s="158">
        <f t="shared" si="0"/>
        <v>30</v>
      </c>
      <c r="E30" s="156">
        <f t="shared" si="3"/>
        <v>0</v>
      </c>
      <c r="F30" s="156">
        <f t="shared" si="4"/>
        <v>0</v>
      </c>
      <c r="G30" s="159">
        <f t="shared" si="1"/>
        <v>0</v>
      </c>
      <c r="H30" s="156">
        <f t="shared" si="2"/>
        <v>0</v>
      </c>
      <c r="I30" s="160"/>
      <c r="J30" s="160"/>
      <c r="K30" s="160"/>
      <c r="L30" s="160"/>
      <c r="M30" s="160"/>
    </row>
    <row r="31" spans="1:14" s="9" customFormat="1" x14ac:dyDescent="0.35">
      <c r="A31" s="157">
        <v>17</v>
      </c>
      <c r="B31" s="154">
        <v>43586</v>
      </c>
      <c r="C31" s="154">
        <v>43617</v>
      </c>
      <c r="D31" s="158">
        <f t="shared" si="0"/>
        <v>31</v>
      </c>
      <c r="E31" s="156">
        <f t="shared" si="3"/>
        <v>0</v>
      </c>
      <c r="F31" s="156">
        <f t="shared" si="4"/>
        <v>0</v>
      </c>
      <c r="G31" s="159">
        <f t="shared" si="1"/>
        <v>0</v>
      </c>
      <c r="H31" s="156">
        <f t="shared" si="2"/>
        <v>0</v>
      </c>
      <c r="I31" s="160"/>
      <c r="J31" s="160"/>
      <c r="K31" s="160"/>
      <c r="L31" s="160"/>
      <c r="M31" s="160"/>
    </row>
    <row r="32" spans="1:14" s="9" customFormat="1" x14ac:dyDescent="0.35">
      <c r="A32" s="157">
        <v>18</v>
      </c>
      <c r="B32" s="154">
        <v>43617</v>
      </c>
      <c r="C32" s="154">
        <v>43647</v>
      </c>
      <c r="D32" s="158">
        <f t="shared" si="0"/>
        <v>30</v>
      </c>
      <c r="E32" s="156">
        <f t="shared" si="3"/>
        <v>0</v>
      </c>
      <c r="F32" s="156">
        <f t="shared" si="4"/>
        <v>0</v>
      </c>
      <c r="G32" s="159">
        <f t="shared" si="1"/>
        <v>0</v>
      </c>
      <c r="H32" s="156">
        <f t="shared" si="2"/>
        <v>0</v>
      </c>
      <c r="I32" s="160"/>
      <c r="J32" s="160"/>
      <c r="K32" s="160"/>
      <c r="L32" s="160"/>
      <c r="M32" s="160"/>
    </row>
    <row r="33" spans="1:13" s="9" customFormat="1" x14ac:dyDescent="0.35">
      <c r="A33" s="157">
        <v>19</v>
      </c>
      <c r="B33" s="154">
        <v>43647</v>
      </c>
      <c r="C33" s="154">
        <v>43678</v>
      </c>
      <c r="D33" s="158">
        <f t="shared" si="0"/>
        <v>31</v>
      </c>
      <c r="E33" s="156">
        <f t="shared" si="3"/>
        <v>0</v>
      </c>
      <c r="F33" s="156">
        <f t="shared" si="4"/>
        <v>0</v>
      </c>
      <c r="G33" s="159">
        <f t="shared" si="1"/>
        <v>0</v>
      </c>
      <c r="H33" s="156">
        <f t="shared" si="2"/>
        <v>0</v>
      </c>
      <c r="I33" s="160"/>
      <c r="J33" s="160"/>
      <c r="K33" s="160"/>
      <c r="L33" s="160"/>
      <c r="M33" s="160"/>
    </row>
    <row r="34" spans="1:13" s="9" customFormat="1" x14ac:dyDescent="0.35">
      <c r="A34" s="157">
        <v>20</v>
      </c>
      <c r="B34" s="154">
        <v>43678</v>
      </c>
      <c r="C34" s="154">
        <v>43709</v>
      </c>
      <c r="D34" s="158">
        <f t="shared" si="0"/>
        <v>31</v>
      </c>
      <c r="E34" s="156">
        <f t="shared" si="3"/>
        <v>0</v>
      </c>
      <c r="F34" s="156">
        <f t="shared" si="4"/>
        <v>0</v>
      </c>
      <c r="G34" s="159">
        <f t="shared" si="1"/>
        <v>0</v>
      </c>
      <c r="H34" s="156">
        <f t="shared" si="2"/>
        <v>0</v>
      </c>
      <c r="I34" s="160"/>
      <c r="J34" s="160"/>
      <c r="K34" s="160"/>
      <c r="L34" s="160"/>
      <c r="M34" s="160"/>
    </row>
    <row r="35" spans="1:13" s="9" customFormat="1" x14ac:dyDescent="0.35">
      <c r="A35" s="157">
        <v>21</v>
      </c>
      <c r="B35" s="154">
        <v>43709</v>
      </c>
      <c r="C35" s="154">
        <v>43739</v>
      </c>
      <c r="D35" s="158">
        <f t="shared" si="0"/>
        <v>30</v>
      </c>
      <c r="E35" s="156">
        <f t="shared" si="3"/>
        <v>0</v>
      </c>
      <c r="F35" s="156">
        <f t="shared" si="4"/>
        <v>0</v>
      </c>
      <c r="G35" s="159">
        <f t="shared" si="1"/>
        <v>0</v>
      </c>
      <c r="H35" s="156">
        <f t="shared" si="2"/>
        <v>0</v>
      </c>
      <c r="I35" s="160"/>
      <c r="J35" s="160"/>
      <c r="K35" s="160"/>
      <c r="L35" s="160"/>
      <c r="M35" s="160"/>
    </row>
    <row r="36" spans="1:13" s="9" customFormat="1" x14ac:dyDescent="0.35">
      <c r="A36" s="157">
        <v>22</v>
      </c>
      <c r="B36" s="154">
        <v>43739</v>
      </c>
      <c r="C36" s="154">
        <v>43770</v>
      </c>
      <c r="D36" s="158">
        <f t="shared" si="0"/>
        <v>31</v>
      </c>
      <c r="E36" s="156">
        <f t="shared" si="3"/>
        <v>0</v>
      </c>
      <c r="F36" s="156">
        <f t="shared" si="4"/>
        <v>0</v>
      </c>
      <c r="G36" s="159">
        <f t="shared" si="1"/>
        <v>0</v>
      </c>
      <c r="H36" s="156">
        <f t="shared" si="2"/>
        <v>0</v>
      </c>
      <c r="I36" s="160"/>
      <c r="J36" s="160"/>
      <c r="K36" s="160"/>
      <c r="L36" s="160"/>
      <c r="M36" s="160"/>
    </row>
    <row r="37" spans="1:13" s="9" customFormat="1" x14ac:dyDescent="0.35">
      <c r="A37" s="157">
        <v>23</v>
      </c>
      <c r="B37" s="154">
        <v>43770</v>
      </c>
      <c r="C37" s="154">
        <v>43800</v>
      </c>
      <c r="D37" s="158">
        <f t="shared" si="0"/>
        <v>30</v>
      </c>
      <c r="E37" s="156">
        <f t="shared" si="3"/>
        <v>0</v>
      </c>
      <c r="F37" s="156">
        <f t="shared" si="4"/>
        <v>0</v>
      </c>
      <c r="G37" s="159">
        <f t="shared" si="1"/>
        <v>0</v>
      </c>
      <c r="H37" s="156">
        <f t="shared" si="2"/>
        <v>0</v>
      </c>
      <c r="I37" s="160"/>
      <c r="J37" s="160"/>
      <c r="K37" s="160"/>
      <c r="L37" s="160"/>
      <c r="M37" s="160"/>
    </row>
    <row r="38" spans="1:13" s="9" customFormat="1" x14ac:dyDescent="0.35">
      <c r="A38" s="161">
        <v>24</v>
      </c>
      <c r="B38" s="162">
        <v>43800</v>
      </c>
      <c r="C38" s="162">
        <v>43831</v>
      </c>
      <c r="D38" s="161">
        <f t="shared" si="0"/>
        <v>31</v>
      </c>
      <c r="E38" s="291">
        <f t="shared" si="3"/>
        <v>0</v>
      </c>
      <c r="F38" s="163">
        <f t="shared" si="4"/>
        <v>0</v>
      </c>
      <c r="G38" s="163">
        <f t="shared" si="1"/>
        <v>0</v>
      </c>
      <c r="H38" s="163">
        <f t="shared" si="2"/>
        <v>0</v>
      </c>
      <c r="I38" s="160"/>
      <c r="J38" s="160"/>
      <c r="K38" s="160"/>
      <c r="L38" s="160"/>
      <c r="M38" s="160"/>
    </row>
    <row r="39" spans="1:13" s="9" customFormat="1" x14ac:dyDescent="0.35">
      <c r="A39" s="157">
        <v>25</v>
      </c>
      <c r="B39" s="154">
        <v>43831</v>
      </c>
      <c r="C39" s="154">
        <v>43862</v>
      </c>
      <c r="D39" s="158">
        <f t="shared" si="0"/>
        <v>31</v>
      </c>
      <c r="E39" s="156">
        <f t="shared" si="3"/>
        <v>0</v>
      </c>
      <c r="F39" s="156">
        <f t="shared" si="4"/>
        <v>0</v>
      </c>
      <c r="G39" s="159">
        <f t="shared" si="1"/>
        <v>0</v>
      </c>
      <c r="H39" s="156">
        <f t="shared" si="2"/>
        <v>0</v>
      </c>
      <c r="I39" s="160"/>
      <c r="J39" s="160"/>
      <c r="K39" s="160"/>
      <c r="L39" s="160"/>
      <c r="M39" s="160"/>
    </row>
    <row r="40" spans="1:13" s="9" customFormat="1" x14ac:dyDescent="0.35">
      <c r="A40" s="157">
        <v>26</v>
      </c>
      <c r="B40" s="154">
        <v>43862</v>
      </c>
      <c r="C40" s="154">
        <v>43891</v>
      </c>
      <c r="D40" s="158">
        <f t="shared" si="0"/>
        <v>29</v>
      </c>
      <c r="E40" s="156">
        <f t="shared" si="3"/>
        <v>0</v>
      </c>
      <c r="F40" s="156">
        <f t="shared" si="4"/>
        <v>0</v>
      </c>
      <c r="G40" s="159">
        <f t="shared" si="1"/>
        <v>0</v>
      </c>
      <c r="H40" s="156">
        <f t="shared" si="2"/>
        <v>0</v>
      </c>
      <c r="I40" s="160"/>
      <c r="J40" s="160"/>
      <c r="K40" s="160"/>
      <c r="L40" s="160"/>
      <c r="M40" s="160"/>
    </row>
    <row r="41" spans="1:13" s="9" customFormat="1" x14ac:dyDescent="0.35">
      <c r="A41" s="157">
        <v>27</v>
      </c>
      <c r="B41" s="154">
        <v>43891</v>
      </c>
      <c r="C41" s="154">
        <v>43922</v>
      </c>
      <c r="D41" s="158">
        <f t="shared" si="0"/>
        <v>31</v>
      </c>
      <c r="E41" s="156">
        <f t="shared" si="3"/>
        <v>0</v>
      </c>
      <c r="F41" s="156">
        <f t="shared" si="4"/>
        <v>0</v>
      </c>
      <c r="G41" s="159">
        <f t="shared" si="1"/>
        <v>0</v>
      </c>
      <c r="H41" s="156">
        <f t="shared" si="2"/>
        <v>0</v>
      </c>
      <c r="I41" s="160"/>
      <c r="J41" s="160"/>
      <c r="K41" s="160"/>
      <c r="L41" s="160"/>
      <c r="M41" s="160"/>
    </row>
    <row r="42" spans="1:13" s="9" customFormat="1" x14ac:dyDescent="0.35">
      <c r="A42" s="157">
        <v>28</v>
      </c>
      <c r="B42" s="154">
        <v>43922</v>
      </c>
      <c r="C42" s="154">
        <v>43952</v>
      </c>
      <c r="D42" s="158">
        <f t="shared" si="0"/>
        <v>30</v>
      </c>
      <c r="E42" s="156">
        <f t="shared" si="3"/>
        <v>0</v>
      </c>
      <c r="F42" s="156">
        <f t="shared" si="4"/>
        <v>0</v>
      </c>
      <c r="G42" s="159">
        <f t="shared" si="1"/>
        <v>0</v>
      </c>
      <c r="H42" s="156">
        <f t="shared" si="2"/>
        <v>0</v>
      </c>
      <c r="I42" s="160"/>
      <c r="J42" s="160"/>
      <c r="K42" s="160"/>
      <c r="L42" s="160"/>
      <c r="M42" s="160"/>
    </row>
    <row r="43" spans="1:13" s="9" customFormat="1" x14ac:dyDescent="0.35">
      <c r="A43" s="157">
        <v>29</v>
      </c>
      <c r="B43" s="154">
        <v>43952</v>
      </c>
      <c r="C43" s="154">
        <v>43983</v>
      </c>
      <c r="D43" s="158">
        <f t="shared" si="0"/>
        <v>31</v>
      </c>
      <c r="E43" s="156">
        <f t="shared" si="3"/>
        <v>0</v>
      </c>
      <c r="F43" s="156">
        <f t="shared" si="4"/>
        <v>0</v>
      </c>
      <c r="G43" s="159">
        <f t="shared" si="1"/>
        <v>0</v>
      </c>
      <c r="H43" s="156">
        <f t="shared" si="2"/>
        <v>0</v>
      </c>
      <c r="I43" s="160"/>
      <c r="J43" s="160"/>
      <c r="K43" s="160"/>
      <c r="L43" s="160"/>
      <c r="M43" s="160"/>
    </row>
    <row r="44" spans="1:13" s="9" customFormat="1" x14ac:dyDescent="0.35">
      <c r="A44" s="157">
        <v>30</v>
      </c>
      <c r="B44" s="154">
        <v>43983</v>
      </c>
      <c r="C44" s="154">
        <v>44013</v>
      </c>
      <c r="D44" s="158">
        <f t="shared" si="0"/>
        <v>30</v>
      </c>
      <c r="E44" s="156">
        <f t="shared" si="3"/>
        <v>0</v>
      </c>
      <c r="F44" s="156">
        <f t="shared" si="4"/>
        <v>0</v>
      </c>
      <c r="G44" s="159">
        <f t="shared" si="1"/>
        <v>0</v>
      </c>
      <c r="H44" s="156">
        <f t="shared" si="2"/>
        <v>0</v>
      </c>
      <c r="I44" s="160"/>
      <c r="J44" s="160"/>
      <c r="K44" s="160"/>
      <c r="L44" s="160"/>
      <c r="M44" s="160"/>
    </row>
    <row r="45" spans="1:13" s="9" customFormat="1" x14ac:dyDescent="0.35">
      <c r="A45" s="157">
        <v>31</v>
      </c>
      <c r="B45" s="154">
        <v>44013</v>
      </c>
      <c r="C45" s="154">
        <v>44044</v>
      </c>
      <c r="D45" s="158">
        <f t="shared" si="0"/>
        <v>31</v>
      </c>
      <c r="E45" s="156">
        <f t="shared" si="3"/>
        <v>0</v>
      </c>
      <c r="F45" s="156">
        <f t="shared" si="4"/>
        <v>0</v>
      </c>
      <c r="G45" s="159">
        <f t="shared" si="1"/>
        <v>0</v>
      </c>
      <c r="H45" s="156">
        <f t="shared" si="2"/>
        <v>0</v>
      </c>
      <c r="I45" s="160"/>
      <c r="J45" s="160"/>
      <c r="K45" s="160"/>
      <c r="L45" s="160"/>
      <c r="M45" s="160"/>
    </row>
    <row r="46" spans="1:13" s="9" customFormat="1" x14ac:dyDescent="0.35">
      <c r="A46" s="157">
        <v>32</v>
      </c>
      <c r="B46" s="154">
        <v>44044</v>
      </c>
      <c r="C46" s="154">
        <v>44075</v>
      </c>
      <c r="D46" s="158">
        <f t="shared" si="0"/>
        <v>31</v>
      </c>
      <c r="E46" s="156">
        <f t="shared" si="3"/>
        <v>0</v>
      </c>
      <c r="F46" s="156">
        <f t="shared" si="4"/>
        <v>0</v>
      </c>
      <c r="G46" s="159">
        <f t="shared" si="1"/>
        <v>0</v>
      </c>
      <c r="H46" s="156">
        <f t="shared" si="2"/>
        <v>0</v>
      </c>
      <c r="I46" s="160"/>
      <c r="J46" s="160"/>
      <c r="K46" s="160"/>
      <c r="L46" s="160"/>
      <c r="M46" s="160"/>
    </row>
    <row r="47" spans="1:13" s="9" customFormat="1" x14ac:dyDescent="0.35">
      <c r="A47" s="157">
        <v>33</v>
      </c>
      <c r="B47" s="154">
        <v>44075</v>
      </c>
      <c r="C47" s="154">
        <v>44105</v>
      </c>
      <c r="D47" s="158">
        <f t="shared" si="0"/>
        <v>30</v>
      </c>
      <c r="E47" s="156">
        <f t="shared" si="3"/>
        <v>0</v>
      </c>
      <c r="F47" s="156">
        <f t="shared" si="4"/>
        <v>0</v>
      </c>
      <c r="G47" s="159">
        <f t="shared" si="1"/>
        <v>0</v>
      </c>
      <c r="H47" s="156">
        <f t="shared" si="2"/>
        <v>0</v>
      </c>
      <c r="I47" s="160"/>
      <c r="J47" s="160"/>
      <c r="K47" s="160"/>
      <c r="L47" s="160"/>
      <c r="M47" s="160"/>
    </row>
    <row r="48" spans="1:13" s="9" customFormat="1" x14ac:dyDescent="0.35">
      <c r="A48" s="157">
        <v>34</v>
      </c>
      <c r="B48" s="154">
        <v>44105</v>
      </c>
      <c r="C48" s="154">
        <v>44136</v>
      </c>
      <c r="D48" s="158">
        <f t="shared" si="0"/>
        <v>31</v>
      </c>
      <c r="E48" s="156">
        <f t="shared" si="3"/>
        <v>0</v>
      </c>
      <c r="F48" s="156">
        <f t="shared" si="4"/>
        <v>0</v>
      </c>
      <c r="G48" s="159">
        <f t="shared" si="1"/>
        <v>0</v>
      </c>
      <c r="H48" s="156">
        <f t="shared" si="2"/>
        <v>0</v>
      </c>
      <c r="I48" s="160"/>
      <c r="J48" s="160"/>
      <c r="K48" s="160"/>
      <c r="L48" s="160"/>
      <c r="M48" s="160"/>
    </row>
    <row r="49" spans="1:13" s="9" customFormat="1" x14ac:dyDescent="0.35">
      <c r="A49" s="157">
        <v>35</v>
      </c>
      <c r="B49" s="154">
        <v>44136</v>
      </c>
      <c r="C49" s="154">
        <v>44166</v>
      </c>
      <c r="D49" s="158">
        <f t="shared" si="0"/>
        <v>30</v>
      </c>
      <c r="E49" s="156">
        <f t="shared" si="3"/>
        <v>0</v>
      </c>
      <c r="F49" s="156">
        <f t="shared" si="4"/>
        <v>0</v>
      </c>
      <c r="G49" s="159">
        <f t="shared" si="1"/>
        <v>0</v>
      </c>
      <c r="H49" s="156">
        <f t="shared" si="2"/>
        <v>0</v>
      </c>
      <c r="I49" s="160"/>
      <c r="J49" s="160"/>
      <c r="K49" s="160"/>
      <c r="L49" s="160"/>
      <c r="M49" s="160"/>
    </row>
    <row r="50" spans="1:13" s="9" customFormat="1" x14ac:dyDescent="0.35">
      <c r="A50" s="161">
        <v>36</v>
      </c>
      <c r="B50" s="162">
        <v>44166</v>
      </c>
      <c r="C50" s="162">
        <v>44197</v>
      </c>
      <c r="D50" s="161">
        <f t="shared" si="0"/>
        <v>31</v>
      </c>
      <c r="E50" s="291">
        <f t="shared" si="3"/>
        <v>0</v>
      </c>
      <c r="F50" s="163">
        <f t="shared" si="4"/>
        <v>0</v>
      </c>
      <c r="G50" s="163">
        <f t="shared" si="1"/>
        <v>0</v>
      </c>
      <c r="H50" s="163">
        <f t="shared" si="2"/>
        <v>0</v>
      </c>
      <c r="I50" s="160"/>
      <c r="J50" s="160"/>
      <c r="K50" s="160"/>
      <c r="L50" s="160"/>
      <c r="M50" s="160"/>
    </row>
    <row r="51" spans="1:13" s="9" customFormat="1" x14ac:dyDescent="0.35">
      <c r="A51" s="157">
        <v>37</v>
      </c>
      <c r="B51" s="154">
        <v>44197</v>
      </c>
      <c r="C51" s="154">
        <v>44228</v>
      </c>
      <c r="D51" s="158">
        <f t="shared" si="0"/>
        <v>31</v>
      </c>
      <c r="E51" s="156">
        <f t="shared" si="3"/>
        <v>0</v>
      </c>
      <c r="F51" s="156">
        <f t="shared" si="4"/>
        <v>0</v>
      </c>
      <c r="G51" s="159">
        <f t="shared" si="1"/>
        <v>0</v>
      </c>
      <c r="H51" s="156">
        <f t="shared" si="2"/>
        <v>0</v>
      </c>
      <c r="I51" s="160"/>
      <c r="J51" s="160"/>
      <c r="K51" s="160"/>
      <c r="L51" s="160"/>
      <c r="M51" s="160"/>
    </row>
    <row r="52" spans="1:13" s="9" customFormat="1" x14ac:dyDescent="0.35">
      <c r="A52" s="157">
        <v>38</v>
      </c>
      <c r="B52" s="154">
        <v>44228</v>
      </c>
      <c r="C52" s="154">
        <v>44256</v>
      </c>
      <c r="D52" s="158">
        <f t="shared" si="0"/>
        <v>28</v>
      </c>
      <c r="E52" s="156">
        <f t="shared" si="3"/>
        <v>0</v>
      </c>
      <c r="F52" s="156">
        <f t="shared" si="4"/>
        <v>0</v>
      </c>
      <c r="G52" s="159">
        <f t="shared" si="1"/>
        <v>0</v>
      </c>
      <c r="H52" s="156">
        <f t="shared" si="2"/>
        <v>0</v>
      </c>
      <c r="I52" s="160"/>
      <c r="J52" s="160"/>
      <c r="K52" s="160"/>
      <c r="L52" s="160"/>
      <c r="M52" s="160"/>
    </row>
    <row r="53" spans="1:13" s="9" customFormat="1" x14ac:dyDescent="0.35">
      <c r="A53" s="157">
        <v>39</v>
      </c>
      <c r="B53" s="154">
        <v>44256</v>
      </c>
      <c r="C53" s="154">
        <v>44287</v>
      </c>
      <c r="D53" s="158">
        <f t="shared" si="0"/>
        <v>31</v>
      </c>
      <c r="E53" s="156">
        <f t="shared" si="3"/>
        <v>0</v>
      </c>
      <c r="F53" s="156">
        <f t="shared" si="4"/>
        <v>0</v>
      </c>
      <c r="G53" s="159">
        <f t="shared" si="1"/>
        <v>0</v>
      </c>
      <c r="H53" s="156">
        <f t="shared" si="2"/>
        <v>0</v>
      </c>
      <c r="I53" s="160"/>
      <c r="J53" s="160"/>
      <c r="K53" s="160"/>
      <c r="L53" s="160"/>
      <c r="M53" s="160"/>
    </row>
    <row r="54" spans="1:13" s="9" customFormat="1" x14ac:dyDescent="0.35">
      <c r="A54" s="157">
        <v>40</v>
      </c>
      <c r="B54" s="154">
        <v>44287</v>
      </c>
      <c r="C54" s="154">
        <v>44317</v>
      </c>
      <c r="D54" s="158">
        <f t="shared" si="0"/>
        <v>30</v>
      </c>
      <c r="E54" s="156">
        <f t="shared" si="3"/>
        <v>0</v>
      </c>
      <c r="F54" s="156">
        <f t="shared" si="4"/>
        <v>0</v>
      </c>
      <c r="G54" s="159">
        <f t="shared" si="1"/>
        <v>0</v>
      </c>
      <c r="H54" s="156">
        <f t="shared" si="2"/>
        <v>0</v>
      </c>
      <c r="I54" s="160"/>
      <c r="J54" s="160"/>
      <c r="K54" s="160"/>
      <c r="L54" s="160"/>
      <c r="M54" s="160"/>
    </row>
    <row r="55" spans="1:13" s="9" customFormat="1" x14ac:dyDescent="0.35">
      <c r="A55" s="157">
        <v>41</v>
      </c>
      <c r="B55" s="154">
        <v>44317</v>
      </c>
      <c r="C55" s="154">
        <v>44348</v>
      </c>
      <c r="D55" s="158">
        <f t="shared" si="0"/>
        <v>31</v>
      </c>
      <c r="E55" s="156">
        <f t="shared" si="3"/>
        <v>0</v>
      </c>
      <c r="F55" s="156">
        <f t="shared" si="4"/>
        <v>0</v>
      </c>
      <c r="G55" s="159">
        <f t="shared" si="1"/>
        <v>0</v>
      </c>
      <c r="H55" s="156">
        <f t="shared" si="2"/>
        <v>0</v>
      </c>
      <c r="I55" s="160"/>
      <c r="J55" s="160"/>
      <c r="K55" s="160"/>
      <c r="L55" s="160"/>
      <c r="M55" s="160"/>
    </row>
    <row r="56" spans="1:13" s="9" customFormat="1" x14ac:dyDescent="0.35">
      <c r="A56" s="157">
        <v>42</v>
      </c>
      <c r="B56" s="154">
        <v>44348</v>
      </c>
      <c r="C56" s="154">
        <v>44378</v>
      </c>
      <c r="D56" s="158">
        <f t="shared" si="0"/>
        <v>30</v>
      </c>
      <c r="E56" s="156">
        <f t="shared" si="3"/>
        <v>0</v>
      </c>
      <c r="F56" s="156">
        <f t="shared" si="4"/>
        <v>0</v>
      </c>
      <c r="G56" s="159">
        <f t="shared" si="1"/>
        <v>0</v>
      </c>
      <c r="H56" s="156">
        <f t="shared" si="2"/>
        <v>0</v>
      </c>
      <c r="I56" s="160"/>
      <c r="J56" s="160"/>
      <c r="K56" s="160"/>
      <c r="L56" s="160"/>
      <c r="M56" s="160"/>
    </row>
    <row r="57" spans="1:13" s="9" customFormat="1" x14ac:dyDescent="0.35">
      <c r="A57" s="157">
        <v>43</v>
      </c>
      <c r="B57" s="154">
        <v>44378</v>
      </c>
      <c r="C57" s="154">
        <v>44409</v>
      </c>
      <c r="D57" s="158">
        <f t="shared" si="0"/>
        <v>31</v>
      </c>
      <c r="E57" s="156">
        <f t="shared" si="3"/>
        <v>0</v>
      </c>
      <c r="F57" s="156">
        <f t="shared" si="4"/>
        <v>0</v>
      </c>
      <c r="G57" s="159">
        <f t="shared" si="1"/>
        <v>0</v>
      </c>
      <c r="H57" s="156">
        <f t="shared" si="2"/>
        <v>0</v>
      </c>
      <c r="I57" s="160"/>
      <c r="J57" s="160"/>
      <c r="K57" s="160"/>
      <c r="L57" s="160"/>
      <c r="M57" s="160"/>
    </row>
    <row r="58" spans="1:13" s="9" customFormat="1" x14ac:dyDescent="0.35">
      <c r="A58" s="157">
        <v>44</v>
      </c>
      <c r="B58" s="154">
        <v>44409</v>
      </c>
      <c r="C58" s="154">
        <v>44440</v>
      </c>
      <c r="D58" s="158">
        <f t="shared" si="0"/>
        <v>31</v>
      </c>
      <c r="E58" s="156">
        <f t="shared" si="3"/>
        <v>0</v>
      </c>
      <c r="F58" s="156">
        <f t="shared" si="4"/>
        <v>0</v>
      </c>
      <c r="G58" s="159">
        <f t="shared" si="1"/>
        <v>0</v>
      </c>
      <c r="H58" s="156">
        <f t="shared" si="2"/>
        <v>0</v>
      </c>
      <c r="I58" s="160"/>
      <c r="J58" s="160"/>
      <c r="K58" s="160"/>
      <c r="L58" s="160"/>
      <c r="M58" s="160"/>
    </row>
    <row r="59" spans="1:13" s="9" customFormat="1" x14ac:dyDescent="0.35">
      <c r="A59" s="157">
        <v>45</v>
      </c>
      <c r="B59" s="154">
        <v>44440</v>
      </c>
      <c r="C59" s="154">
        <v>44470</v>
      </c>
      <c r="D59" s="158">
        <f t="shared" si="0"/>
        <v>30</v>
      </c>
      <c r="E59" s="156">
        <f t="shared" si="3"/>
        <v>0</v>
      </c>
      <c r="F59" s="156">
        <f t="shared" si="4"/>
        <v>0</v>
      </c>
      <c r="G59" s="159">
        <f t="shared" si="1"/>
        <v>0</v>
      </c>
      <c r="H59" s="156">
        <f t="shared" si="2"/>
        <v>0</v>
      </c>
      <c r="I59" s="160"/>
      <c r="J59" s="160"/>
      <c r="K59" s="160"/>
      <c r="L59" s="160"/>
      <c r="M59" s="160"/>
    </row>
    <row r="60" spans="1:13" s="9" customFormat="1" x14ac:dyDescent="0.35">
      <c r="A60" s="157">
        <v>46</v>
      </c>
      <c r="B60" s="154">
        <v>44470</v>
      </c>
      <c r="C60" s="154">
        <v>44501</v>
      </c>
      <c r="D60" s="158">
        <f t="shared" si="0"/>
        <v>31</v>
      </c>
      <c r="E60" s="156">
        <f t="shared" si="3"/>
        <v>0</v>
      </c>
      <c r="F60" s="156">
        <f t="shared" si="4"/>
        <v>0</v>
      </c>
      <c r="G60" s="159">
        <f t="shared" si="1"/>
        <v>0</v>
      </c>
      <c r="H60" s="156">
        <f t="shared" si="2"/>
        <v>0</v>
      </c>
      <c r="I60" s="160"/>
      <c r="J60" s="160"/>
      <c r="K60" s="160"/>
      <c r="L60" s="160"/>
      <c r="M60" s="160"/>
    </row>
    <row r="61" spans="1:13" s="9" customFormat="1" x14ac:dyDescent="0.35">
      <c r="A61" s="157">
        <v>47</v>
      </c>
      <c r="B61" s="154">
        <v>44501</v>
      </c>
      <c r="C61" s="154">
        <v>44531</v>
      </c>
      <c r="D61" s="158">
        <f t="shared" si="0"/>
        <v>30</v>
      </c>
      <c r="E61" s="156">
        <f t="shared" si="3"/>
        <v>0</v>
      </c>
      <c r="F61" s="156">
        <f t="shared" si="4"/>
        <v>0</v>
      </c>
      <c r="G61" s="159">
        <f t="shared" si="1"/>
        <v>0</v>
      </c>
      <c r="H61" s="156">
        <f t="shared" si="2"/>
        <v>0</v>
      </c>
      <c r="I61" s="160"/>
      <c r="J61" s="160"/>
      <c r="K61" s="160"/>
      <c r="L61" s="160"/>
      <c r="M61" s="160"/>
    </row>
    <row r="62" spans="1:13" s="9" customFormat="1" x14ac:dyDescent="0.35">
      <c r="A62" s="161">
        <v>48</v>
      </c>
      <c r="B62" s="162">
        <v>44531</v>
      </c>
      <c r="C62" s="162">
        <v>44562</v>
      </c>
      <c r="D62" s="161">
        <f t="shared" si="0"/>
        <v>31</v>
      </c>
      <c r="E62" s="291">
        <f t="shared" si="3"/>
        <v>0</v>
      </c>
      <c r="F62" s="163">
        <f t="shared" si="4"/>
        <v>0</v>
      </c>
      <c r="G62" s="163">
        <f t="shared" si="1"/>
        <v>0</v>
      </c>
      <c r="H62" s="163">
        <f t="shared" si="2"/>
        <v>0</v>
      </c>
      <c r="I62" s="160"/>
      <c r="J62" s="144"/>
      <c r="K62" s="144"/>
      <c r="L62" s="144"/>
      <c r="M62" s="144"/>
    </row>
    <row r="63" spans="1:13" s="9" customFormat="1" x14ac:dyDescent="0.35">
      <c r="A63" s="157">
        <v>49</v>
      </c>
      <c r="B63" s="154">
        <v>44562</v>
      </c>
      <c r="C63" s="154">
        <v>44593</v>
      </c>
      <c r="D63" s="158">
        <f t="shared" si="0"/>
        <v>31</v>
      </c>
      <c r="E63" s="156">
        <f t="shared" si="3"/>
        <v>0</v>
      </c>
      <c r="F63" s="156">
        <f t="shared" si="4"/>
        <v>0</v>
      </c>
      <c r="G63" s="159">
        <f t="shared" si="1"/>
        <v>0</v>
      </c>
      <c r="H63" s="156">
        <f t="shared" si="2"/>
        <v>0</v>
      </c>
      <c r="I63" s="160"/>
      <c r="J63" s="144"/>
      <c r="K63" s="144"/>
      <c r="L63" s="144"/>
      <c r="M63" s="144"/>
    </row>
    <row r="64" spans="1:13" s="9" customFormat="1" x14ac:dyDescent="0.35">
      <c r="A64" s="157">
        <v>50</v>
      </c>
      <c r="B64" s="154">
        <v>44593</v>
      </c>
      <c r="C64" s="154">
        <v>44621</v>
      </c>
      <c r="D64" s="158">
        <f t="shared" si="0"/>
        <v>28</v>
      </c>
      <c r="E64" s="156">
        <f t="shared" si="3"/>
        <v>0</v>
      </c>
      <c r="F64" s="156">
        <f t="shared" si="4"/>
        <v>0</v>
      </c>
      <c r="G64" s="159">
        <f t="shared" si="1"/>
        <v>0</v>
      </c>
      <c r="H64" s="156">
        <f t="shared" si="2"/>
        <v>0</v>
      </c>
      <c r="I64" s="160"/>
      <c r="J64" s="144"/>
      <c r="K64" s="144"/>
      <c r="L64" s="144"/>
      <c r="M64" s="144"/>
    </row>
    <row r="65" spans="1:14" s="9" customFormat="1" x14ac:dyDescent="0.35">
      <c r="A65" s="157">
        <v>51</v>
      </c>
      <c r="B65" s="154">
        <v>44621</v>
      </c>
      <c r="C65" s="154">
        <v>44652</v>
      </c>
      <c r="D65" s="158">
        <f t="shared" si="0"/>
        <v>31</v>
      </c>
      <c r="E65" s="156">
        <f t="shared" si="3"/>
        <v>0</v>
      </c>
      <c r="F65" s="156">
        <f t="shared" si="4"/>
        <v>0</v>
      </c>
      <c r="G65" s="159">
        <f t="shared" si="1"/>
        <v>0</v>
      </c>
      <c r="H65" s="156">
        <f t="shared" si="2"/>
        <v>0</v>
      </c>
      <c r="I65" s="160"/>
      <c r="J65" s="144"/>
      <c r="K65" s="144"/>
      <c r="L65" s="144"/>
      <c r="M65" s="144"/>
    </row>
    <row r="66" spans="1:14" s="9" customFormat="1" x14ac:dyDescent="0.35">
      <c r="A66" s="157">
        <v>52</v>
      </c>
      <c r="B66" s="154">
        <v>44652</v>
      </c>
      <c r="C66" s="154">
        <v>44682</v>
      </c>
      <c r="D66" s="158">
        <f t="shared" si="0"/>
        <v>30</v>
      </c>
      <c r="E66" s="156">
        <f t="shared" si="3"/>
        <v>0</v>
      </c>
      <c r="F66" s="156">
        <f t="shared" si="4"/>
        <v>0</v>
      </c>
      <c r="G66" s="159">
        <f t="shared" si="1"/>
        <v>0</v>
      </c>
      <c r="H66" s="156">
        <f t="shared" si="2"/>
        <v>0</v>
      </c>
      <c r="I66" s="160"/>
      <c r="J66" s="144"/>
      <c r="K66" s="144"/>
      <c r="L66" s="144"/>
      <c r="M66" s="144"/>
    </row>
    <row r="67" spans="1:14" s="9" customFormat="1" x14ac:dyDescent="0.35">
      <c r="A67" s="157">
        <v>53</v>
      </c>
      <c r="B67" s="154">
        <v>44682</v>
      </c>
      <c r="C67" s="154">
        <v>44713</v>
      </c>
      <c r="D67" s="158">
        <f t="shared" si="0"/>
        <v>31</v>
      </c>
      <c r="E67" s="156">
        <f t="shared" si="3"/>
        <v>0</v>
      </c>
      <c r="F67" s="156">
        <f t="shared" si="4"/>
        <v>0</v>
      </c>
      <c r="G67" s="159">
        <f t="shared" si="1"/>
        <v>0</v>
      </c>
      <c r="H67" s="156">
        <f t="shared" si="2"/>
        <v>0</v>
      </c>
      <c r="I67" s="160"/>
      <c r="J67" s="144"/>
      <c r="K67" s="144"/>
      <c r="L67" s="144"/>
      <c r="M67" s="144"/>
    </row>
    <row r="68" spans="1:14" s="9" customFormat="1" x14ac:dyDescent="0.35">
      <c r="A68" s="157">
        <v>54</v>
      </c>
      <c r="B68" s="154">
        <v>44713</v>
      </c>
      <c r="C68" s="154">
        <v>44743</v>
      </c>
      <c r="D68" s="158">
        <f t="shared" si="0"/>
        <v>30</v>
      </c>
      <c r="E68" s="156">
        <f t="shared" si="3"/>
        <v>0</v>
      </c>
      <c r="F68" s="156">
        <f t="shared" si="4"/>
        <v>0</v>
      </c>
      <c r="G68" s="159">
        <f t="shared" si="1"/>
        <v>0</v>
      </c>
      <c r="H68" s="156">
        <f t="shared" si="2"/>
        <v>0</v>
      </c>
      <c r="I68" s="160"/>
      <c r="J68" s="144"/>
      <c r="K68" s="144"/>
      <c r="L68" s="144"/>
      <c r="M68" s="144"/>
    </row>
    <row r="69" spans="1:14" s="9" customFormat="1" x14ac:dyDescent="0.35">
      <c r="A69" s="157">
        <v>55</v>
      </c>
      <c r="B69" s="154">
        <v>44743</v>
      </c>
      <c r="C69" s="154">
        <v>44774</v>
      </c>
      <c r="D69" s="158">
        <f t="shared" si="0"/>
        <v>31</v>
      </c>
      <c r="E69" s="156">
        <f t="shared" si="3"/>
        <v>0</v>
      </c>
      <c r="F69" s="156">
        <f t="shared" si="4"/>
        <v>0</v>
      </c>
      <c r="G69" s="159">
        <f t="shared" si="1"/>
        <v>0</v>
      </c>
      <c r="H69" s="156">
        <f t="shared" si="2"/>
        <v>0</v>
      </c>
      <c r="I69" s="160"/>
      <c r="J69" s="144"/>
      <c r="K69" s="144"/>
      <c r="L69" s="144"/>
      <c r="M69" s="144"/>
    </row>
    <row r="70" spans="1:14" s="9" customFormat="1" x14ac:dyDescent="0.35">
      <c r="A70" s="157">
        <v>56</v>
      </c>
      <c r="B70" s="154">
        <v>44774</v>
      </c>
      <c r="C70" s="154">
        <v>44805</v>
      </c>
      <c r="D70" s="158">
        <f t="shared" si="0"/>
        <v>31</v>
      </c>
      <c r="E70" s="156">
        <f t="shared" si="3"/>
        <v>0</v>
      </c>
      <c r="F70" s="156">
        <f t="shared" si="4"/>
        <v>0</v>
      </c>
      <c r="G70" s="159">
        <f t="shared" si="1"/>
        <v>0</v>
      </c>
      <c r="H70" s="156">
        <f t="shared" si="2"/>
        <v>0</v>
      </c>
      <c r="I70" s="160"/>
      <c r="J70" s="144"/>
      <c r="K70" s="144"/>
      <c r="L70" s="144"/>
      <c r="M70" s="144"/>
    </row>
    <row r="71" spans="1:14" s="9" customFormat="1" x14ac:dyDescent="0.35">
      <c r="A71" s="157">
        <v>57</v>
      </c>
      <c r="B71" s="154">
        <v>44805</v>
      </c>
      <c r="C71" s="154">
        <v>44835</v>
      </c>
      <c r="D71" s="158">
        <f t="shared" si="0"/>
        <v>30</v>
      </c>
      <c r="E71" s="156">
        <f t="shared" si="3"/>
        <v>0</v>
      </c>
      <c r="F71" s="156">
        <f t="shared" si="4"/>
        <v>0</v>
      </c>
      <c r="G71" s="159">
        <f t="shared" si="1"/>
        <v>0</v>
      </c>
      <c r="H71" s="156">
        <f t="shared" si="2"/>
        <v>0</v>
      </c>
      <c r="I71" s="160"/>
      <c r="J71" s="144"/>
      <c r="K71" s="144"/>
      <c r="L71" s="144"/>
      <c r="M71" s="144"/>
    </row>
    <row r="72" spans="1:14" s="9" customFormat="1" x14ac:dyDescent="0.35">
      <c r="A72" s="157">
        <v>58</v>
      </c>
      <c r="B72" s="154">
        <v>44835</v>
      </c>
      <c r="C72" s="154">
        <v>44866</v>
      </c>
      <c r="D72" s="158">
        <f t="shared" si="0"/>
        <v>31</v>
      </c>
      <c r="E72" s="156">
        <f t="shared" si="3"/>
        <v>0</v>
      </c>
      <c r="F72" s="156">
        <f t="shared" si="4"/>
        <v>0</v>
      </c>
      <c r="G72" s="159">
        <f t="shared" si="1"/>
        <v>0</v>
      </c>
      <c r="H72" s="156">
        <f t="shared" si="2"/>
        <v>0</v>
      </c>
      <c r="I72" s="160"/>
      <c r="J72" s="144"/>
      <c r="K72" s="144"/>
      <c r="L72" s="144"/>
      <c r="M72" s="144"/>
    </row>
    <row r="73" spans="1:14" s="9" customFormat="1" x14ac:dyDescent="0.35">
      <c r="A73" s="157">
        <v>59</v>
      </c>
      <c r="B73" s="154">
        <v>44866</v>
      </c>
      <c r="C73" s="154">
        <v>44896</v>
      </c>
      <c r="D73" s="158">
        <f t="shared" si="0"/>
        <v>30</v>
      </c>
      <c r="E73" s="156">
        <f t="shared" si="3"/>
        <v>0</v>
      </c>
      <c r="F73" s="156">
        <f t="shared" si="4"/>
        <v>0</v>
      </c>
      <c r="G73" s="159">
        <f t="shared" si="1"/>
        <v>0</v>
      </c>
      <c r="H73" s="156">
        <f t="shared" si="2"/>
        <v>0</v>
      </c>
      <c r="I73" s="160"/>
      <c r="J73" s="144"/>
      <c r="K73" s="144"/>
      <c r="L73" s="144"/>
      <c r="M73" s="144"/>
    </row>
    <row r="74" spans="1:14" s="9" customFormat="1" x14ac:dyDescent="0.35">
      <c r="A74" s="161">
        <v>60</v>
      </c>
      <c r="B74" s="162">
        <v>44896</v>
      </c>
      <c r="C74" s="162">
        <v>44927</v>
      </c>
      <c r="D74" s="161">
        <f t="shared" si="0"/>
        <v>31</v>
      </c>
      <c r="E74" s="291">
        <f t="shared" si="3"/>
        <v>0</v>
      </c>
      <c r="F74" s="163">
        <f t="shared" si="4"/>
        <v>0</v>
      </c>
      <c r="G74" s="163">
        <f t="shared" si="1"/>
        <v>0</v>
      </c>
      <c r="H74" s="163">
        <f t="shared" si="2"/>
        <v>0</v>
      </c>
      <c r="I74" s="160"/>
      <c r="J74" s="144"/>
      <c r="K74" s="144"/>
      <c r="L74" s="144"/>
      <c r="M74" s="144"/>
      <c r="N74" s="5"/>
    </row>
    <row r="75" spans="1:14" x14ac:dyDescent="0.35">
      <c r="A75" s="329" t="s">
        <v>276</v>
      </c>
      <c r="B75" s="330"/>
      <c r="C75" s="330"/>
      <c r="D75" s="331"/>
      <c r="E75" s="164">
        <f>E74-F74</f>
        <v>0</v>
      </c>
      <c r="F75" s="164">
        <f>SUM(F15:F74)</f>
        <v>0</v>
      </c>
      <c r="G75" s="164">
        <f>SUM(G15:G74)</f>
        <v>0</v>
      </c>
      <c r="H75" s="165">
        <f t="shared" ref="H75" si="5">F75+G75</f>
        <v>0</v>
      </c>
      <c r="I75" s="144"/>
      <c r="J75" s="144"/>
      <c r="K75" s="144"/>
      <c r="L75" s="144"/>
      <c r="M75" s="144"/>
    </row>
  </sheetData>
  <sheetProtection algorithmName="SHA-512" hashValue="juNoNLGB9guDAxXnRgiUTsWT+7artSOUM/x2kP1O/tnGBkWFwnWn0UJHz5ZndVAEAMwPBjpsmdVi7ERQc2FqNA==" saltValue="CrCOW3IQ75Dsj5gAl0gxGQ==" spinCount="100000" sheet="1" objects="1" scenarios="1"/>
  <mergeCells count="10">
    <mergeCell ref="J13:M13"/>
    <mergeCell ref="A13:H13"/>
    <mergeCell ref="A75:D75"/>
    <mergeCell ref="A11:C11"/>
    <mergeCell ref="A7:C7"/>
    <mergeCell ref="A6:C6"/>
    <mergeCell ref="A8:C8"/>
    <mergeCell ref="A9:C9"/>
    <mergeCell ref="A10:C10"/>
    <mergeCell ref="D6:H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Naslovna</vt:lpstr>
      <vt:lpstr>Upute</vt:lpstr>
      <vt:lpstr>Prihodi od prodaje</vt:lpstr>
      <vt:lpstr>Zaposlenici</vt:lpstr>
      <vt:lpstr>Ulaganja u osnovna sredstva</vt:lpstr>
      <vt:lpstr>Amortizacija</vt:lpstr>
      <vt:lpstr>Ulaganja u obrtna sredstva</vt:lpstr>
      <vt:lpstr>Izvori financiranja</vt:lpstr>
      <vt:lpstr>Plan otplate</vt:lpstr>
      <vt:lpstr>Rashodi poslovanja</vt:lpstr>
      <vt:lpstr>Porez i prirez</vt:lpstr>
      <vt:lpstr>Račun dohotka</vt:lpstr>
      <vt:lpstr>Financijski tok</vt:lpstr>
      <vt:lpstr>Pokazatelji uspješnosti</vt:lpstr>
      <vt:lpstr>Točka pokrića</vt:lpstr>
      <vt:lpstr>Analiza osjetljivosti</vt:lpstr>
      <vt:lpstr>Sažetak</vt:lpstr>
      <vt:lpstr>Postojeći krediti</vt:lpstr>
      <vt:lpstr>Management case</vt:lpstr>
      <vt:lpstr>Bank case</vt:lpstr>
      <vt:lpstr>'Izvori financiranja'!Print_Area</vt:lpstr>
      <vt:lpstr>Sažetak!Print_Area</vt:lpstr>
      <vt:lpstr>'Ulaganja u obrtna sredstva'!Print_Area</vt:lpstr>
      <vt:lpstr>Upute!Print_Area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Todorovic Luka ES</cp:lastModifiedBy>
  <cp:lastPrinted>2017-03-17T09:25:04Z</cp:lastPrinted>
  <dcterms:created xsi:type="dcterms:W3CDTF">2017-01-23T14:33:49Z</dcterms:created>
  <dcterms:modified xsi:type="dcterms:W3CDTF">2019-01-07T14:09:33Z</dcterms:modified>
</cp:coreProperties>
</file>