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jcuric\Downloads\"/>
    </mc:Choice>
  </mc:AlternateContent>
  <xr:revisionPtr revIDLastSave="0" documentId="13_ncr:1_{53A88B35-5FEF-45D7-B311-757E7972B9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Predujmovi na temelju RPO-a" sheetId="6" r:id="rId1"/>
    <sheet name="2.Konačan obračun PO-SD-a" sheetId="8" r:id="rId2"/>
  </sheets>
  <definedNames>
    <definedName name="_xlnm.Print_Area" localSheetId="0">'1.Predujmovi na temelju RPO-a'!$A$1:$F$15</definedName>
    <definedName name="_xlnm.Print_Area" localSheetId="1">'2.Konačan obračun PO-SD-a'!$A$1:$H$7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8" l="1"/>
  <c r="C60" i="6" l="1"/>
  <c r="F60" i="6" s="1"/>
  <c r="F37" i="8" s="1"/>
  <c r="C59" i="6"/>
  <c r="F59" i="6" s="1"/>
  <c r="F36" i="8" s="1"/>
  <c r="F55" i="6"/>
  <c r="F56" i="6"/>
  <c r="F57" i="6"/>
  <c r="F58" i="6"/>
  <c r="F54" i="6"/>
  <c r="F31" i="8" s="1"/>
  <c r="G59" i="6" l="1"/>
  <c r="G60" i="6"/>
  <c r="G37" i="8" s="1"/>
  <c r="H60" i="6"/>
  <c r="H59" i="6"/>
  <c r="G57" i="6"/>
  <c r="H57" i="6"/>
  <c r="H58" i="6"/>
  <c r="G58" i="6"/>
  <c r="G56" i="6"/>
  <c r="H56" i="6"/>
  <c r="H54" i="6"/>
  <c r="G54" i="6"/>
  <c r="G55" i="6"/>
  <c r="H55" i="6"/>
  <c r="F35" i="8"/>
  <c r="F34" i="8"/>
  <c r="F33" i="8"/>
  <c r="F32" i="8"/>
  <c r="G31" i="8" l="1"/>
  <c r="G36" i="8"/>
  <c r="G32" i="8"/>
  <c r="G34" i="8"/>
  <c r="G33" i="8"/>
  <c r="G35" i="8"/>
  <c r="E4" i="6" l="1"/>
  <c r="E13" i="6"/>
  <c r="E14" i="6" l="1"/>
  <c r="E15" i="6" s="1"/>
  <c r="G6" i="6" s="1"/>
  <c r="G12" i="6" s="1"/>
  <c r="G8" i="6" s="1"/>
  <c r="D20" i="6" l="1"/>
  <c r="D33" i="6" s="1"/>
  <c r="D21" i="6"/>
  <c r="G10" i="6"/>
  <c r="D19" i="6" s="1"/>
  <c r="H3" i="8"/>
  <c r="H6" i="8" s="1"/>
  <c r="G4" i="8" s="1"/>
  <c r="H5" i="8" s="1"/>
  <c r="D11" i="8" s="1"/>
  <c r="F2" i="8" l="1"/>
  <c r="D14" i="8" s="1"/>
  <c r="D12" i="8"/>
  <c r="D13" i="8" s="1"/>
  <c r="D39" i="6" l="1"/>
  <c r="D40" i="6"/>
  <c r="D41" i="6"/>
  <c r="D36" i="6"/>
  <c r="D34" i="6"/>
  <c r="D38" i="6"/>
  <c r="D44" i="6"/>
  <c r="D42" i="6"/>
  <c r="D37" i="6"/>
  <c r="D43" i="6"/>
  <c r="D35" i="6"/>
  <c r="D17" i="8"/>
  <c r="D24" i="6" l="1"/>
  <c r="D26" i="6"/>
  <c r="D25" i="6"/>
  <c r="D19" i="8"/>
  <c r="D18" i="8"/>
  <c r="D20" i="8"/>
  <c r="D27" i="6"/>
  <c r="D28" i="6" l="1"/>
  <c r="D2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tdidak</author>
  </authors>
  <commentList>
    <comment ref="B31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GRAD ZAGREB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<sst xmlns="http://schemas.openxmlformats.org/spreadsheetml/2006/main" count="92" uniqueCount="57">
  <si>
    <t>Ostvareni ukupni primitci</t>
  </si>
  <si>
    <t>godišnja porezna osnovica</t>
  </si>
  <si>
    <t>datum završetka poslovanja</t>
  </si>
  <si>
    <t>Opis</t>
  </si>
  <si>
    <t>STOPA %</t>
  </si>
  <si>
    <t>Iznos</t>
  </si>
  <si>
    <t>RAZDOBLJE</t>
  </si>
  <si>
    <t>ROK ZA PLAĆANJE</t>
  </si>
  <si>
    <t>IZNOS PREDUJMA</t>
  </si>
  <si>
    <t>UKUPNO</t>
  </si>
  <si>
    <t>MODEL</t>
  </si>
  <si>
    <t>POZIV NA BROJ</t>
  </si>
  <si>
    <t>HR1110010051713312009</t>
  </si>
  <si>
    <t>HR68</t>
  </si>
  <si>
    <t>godišnja porezna obveza</t>
  </si>
  <si>
    <t>mjesečna obveza</t>
  </si>
  <si>
    <t>=</t>
  </si>
  <si>
    <t>Godišnja porezna osnovica</t>
  </si>
  <si>
    <r>
      <rPr>
        <b/>
        <sz val="16"/>
        <color rgb="FFFF0000"/>
        <rFont val="Calibri"/>
        <family val="2"/>
        <charset val="238"/>
        <scheme val="minor"/>
      </rPr>
      <t>Predviđeni</t>
    </r>
    <r>
      <rPr>
        <sz val="16"/>
        <color theme="1"/>
        <rFont val="Calibri"/>
        <family val="2"/>
        <charset val="238"/>
        <scheme val="minor"/>
      </rPr>
      <t xml:space="preserve"> dohodak RPO</t>
    </r>
  </si>
  <si>
    <t>Godišnji recipročni promet</t>
  </si>
  <si>
    <t>1449- OIB</t>
  </si>
  <si>
    <t>1449-OIB</t>
  </si>
  <si>
    <t xml:space="preserve">Godišnja porezna osnovica </t>
  </si>
  <si>
    <t>Porezni razred za  razdoblje</t>
  </si>
  <si>
    <t>datum početak poslovanja</t>
  </si>
  <si>
    <t>IZNOS MJESEČNOG PREDUJMA</t>
  </si>
  <si>
    <t xml:space="preserve">Porezni razred </t>
  </si>
  <si>
    <t>Broj mjeseci poslovanja</t>
  </si>
  <si>
    <r>
      <t xml:space="preserve">RAZLIKA ZA uplatu ili za </t>
    </r>
    <r>
      <rPr>
        <sz val="12"/>
        <color rgb="FFFF0000"/>
        <rFont val="Calibri"/>
        <family val="2"/>
        <charset val="238"/>
        <scheme val="minor"/>
      </rPr>
      <t>povrat</t>
    </r>
  </si>
  <si>
    <r>
      <rPr>
        <b/>
        <sz val="18"/>
        <color rgb="FFFF0000"/>
        <rFont val="Calibri"/>
        <family val="2"/>
        <charset val="238"/>
        <scheme val="minor"/>
      </rPr>
      <t>Ostvaren</t>
    </r>
    <r>
      <rPr>
        <b/>
        <sz val="16"/>
        <color rgb="FFFF0000"/>
        <rFont val="Calibri"/>
        <family val="2"/>
        <charset val="238"/>
        <scheme val="minor"/>
      </rPr>
      <t xml:space="preserve">i </t>
    </r>
    <r>
      <rPr>
        <sz val="16"/>
        <color theme="1"/>
        <rFont val="Calibri"/>
        <family val="2"/>
        <charset val="238"/>
        <scheme val="minor"/>
      </rPr>
      <t>primici po PO SD</t>
    </r>
  </si>
  <si>
    <t>OPIS</t>
  </si>
  <si>
    <t>IZNOS</t>
  </si>
  <si>
    <r>
      <t xml:space="preserve">UPLATNI RAČUN ZAGREB 
 ostali: </t>
    </r>
    <r>
      <rPr>
        <b/>
        <u/>
        <sz val="12"/>
        <color rgb="FFFF0000"/>
        <rFont val="Calibri"/>
        <family val="2"/>
        <charset val="238"/>
        <scheme val="minor"/>
      </rPr>
      <t>LINK</t>
    </r>
  </si>
  <si>
    <t>Izračun je isključivo informativan i preporučujemo dodatnu provjeru ispravnosti izračuna.</t>
  </si>
  <si>
    <t>Plavi ured ne snosi odgovornost za eventualne greške u izračunu ili greške u popunjavanju obrasca.</t>
  </si>
  <si>
    <t>Sve detaljnije upute i pravila o porezu na dohodak možete pronaći na stranicama Porezne uprave.</t>
  </si>
  <si>
    <t>1. razred (od 0,00 do 11.300,00)</t>
  </si>
  <si>
    <t>2. razred (od 11.300,01 do 15.300,00)</t>
  </si>
  <si>
    <t>3. razred (od 15.300,01 do 19.900,00)</t>
  </si>
  <si>
    <t>4. razred (od 19.900,01 do 30.600,00)</t>
  </si>
  <si>
    <t>5. razred (od 30.600,01 do 40.000,00)</t>
  </si>
  <si>
    <t>GODIŠNJI PAUŠALNI POREZ</t>
  </si>
  <si>
    <t>MJESEČNI IZNOS</t>
  </si>
  <si>
    <t>TROMJESEČNI IZNOS</t>
  </si>
  <si>
    <t>tromjesečna obveza</t>
  </si>
  <si>
    <t>UPLAĆENI PREDUJMOVI POREZA</t>
  </si>
  <si>
    <t>UKUPNA GODIŠNJA OBVEZA POREZA</t>
  </si>
  <si>
    <t>6. razred (od 40.000,01 do 50.000,00)</t>
  </si>
  <si>
    <t>7. razred (od 50.000,01 do 60.000,00)</t>
  </si>
  <si>
    <t>31.3.2026.</t>
  </si>
  <si>
    <t>30.6.2026.</t>
  </si>
  <si>
    <t>30.9.2026.</t>
  </si>
  <si>
    <t>31.12.2026.</t>
  </si>
  <si>
    <t>1.1.-31.3.2026.</t>
  </si>
  <si>
    <t>1.4.-30.6.2026.</t>
  </si>
  <si>
    <t>1.7.-30.9.2026.</t>
  </si>
  <si>
    <t>1.10.-31.12.2026.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</si>
</sst>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n&quot;_-;\-* #,##0.00\ &quot;kn&quot;_-;_-* &quot;-&quot;??\ &quot;kn&quot;_-;_-@_-"/>
    <numFmt numFmtId="164" formatCode="0.0%"/>
    <numFmt numFmtId="165" formatCode="[$-F800]dddd\,\ mmmm\ dd\,\ yyyy"/>
    <numFmt numFmtId="166" formatCode="0.000%"/>
    <numFmt numFmtId="167" formatCode="_-* #,##0.00\ [$EUR]_-;\-* #,##0.00\ [$EUR]_-;_-* &quot;-&quot;??\ [$EUR]_-;_-@_-"/>
    <numFmt numFmtId="168" formatCode="_-* #,##0.00\ _k_n_-;\-* #,##0.00\ _k_n_-;_-* &quot;-&quot;??\ _k_n_-;_-@_-"/>
    <numFmt numFmtId="169" formatCode="_-* #,##0.00\ [$€-41A]_-;\-* #,##0.00\ [$€-41A]_-;_-* &quot;-&quot;??\ [$€-41A]_-;_-@_-"/>
    <numFmt numFmtId="170" formatCode="#,##0.00\ [$€-41A];\-#,##0.00\ [$€-41A]"/>
    <numFmt numFmtId="171" formatCode="#,##0.00\ [$€-41A]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u/>
      <sz val="12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u/>
      <sz val="16"/>
      <color theme="0"/>
      <name val="Calibri"/>
      <family val="2"/>
      <charset val="238"/>
      <scheme val="minor"/>
    </font>
    <font>
      <b/>
      <sz val="16"/>
      <color rgb="FF009FDB"/>
      <name val="Calibri"/>
      <family val="2"/>
      <charset val="238"/>
      <scheme val="minor"/>
    </font>
    <font>
      <b/>
      <sz val="12"/>
      <color rgb="FF009FDB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1111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1111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4"/>
      <color rgb="FF111111"/>
      <name val="Calibri"/>
      <family val="2"/>
      <charset val="238"/>
      <scheme val="minor"/>
    </font>
    <font>
      <sz val="12"/>
      <color rgb="FF009FDB"/>
      <name val="Calibri"/>
      <family val="2"/>
      <charset val="238"/>
      <scheme val="minor"/>
    </font>
    <font>
      <sz val="11"/>
      <color rgb="FF009FDB"/>
      <name val="Calibri"/>
      <family val="2"/>
      <charset val="238"/>
      <scheme val="minor"/>
    </font>
    <font>
      <b/>
      <sz val="14"/>
      <color rgb="FF009FDB"/>
      <name val="Calibri"/>
      <family val="2"/>
      <charset val="238"/>
      <scheme val="minor"/>
    </font>
    <font>
      <b/>
      <sz val="14"/>
      <color rgb="FF111111"/>
      <name val="Calibri"/>
      <family val="2"/>
      <charset val="238"/>
      <scheme val="minor"/>
    </font>
    <font>
      <b/>
      <u/>
      <sz val="12"/>
      <color theme="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9F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/>
      <top/>
      <bottom/>
      <diagonal/>
    </border>
    <border>
      <left/>
      <right style="hair">
        <color rgb="FFFF0000"/>
      </right>
      <top/>
      <bottom/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 style="hair">
        <color rgb="FFC00000"/>
      </bottom>
      <diagonal/>
    </border>
    <border>
      <left/>
      <right/>
      <top style="hair">
        <color rgb="FFFF0000"/>
      </top>
      <bottom/>
      <diagonal/>
    </border>
    <border>
      <left/>
      <right/>
      <top/>
      <bottom style="hair">
        <color rgb="FFFF0000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1" fillId="0" borderId="0" xfId="1" applyFont="1"/>
    <xf numFmtId="0" fontId="4" fillId="0" borderId="0" xfId="1" applyFont="1"/>
    <xf numFmtId="0" fontId="8" fillId="0" borderId="0" xfId="1" applyFont="1"/>
    <xf numFmtId="0" fontId="8" fillId="0" borderId="0" xfId="0" applyFont="1"/>
    <xf numFmtId="0" fontId="11" fillId="0" borderId="0" xfId="2" applyFont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15" fillId="0" borderId="0" xfId="1" applyFont="1"/>
    <xf numFmtId="0" fontId="15" fillId="0" borderId="0" xfId="1" applyFont="1" applyAlignment="1">
      <alignment horizontal="left" vertical="center"/>
    </xf>
    <xf numFmtId="1" fontId="17" fillId="0" borderId="0" xfId="1" applyNumberFormat="1" applyFont="1" applyAlignment="1">
      <alignment horizontal="center"/>
    </xf>
    <xf numFmtId="0" fontId="22" fillId="0" borderId="0" xfId="1" applyFont="1" applyAlignment="1">
      <alignment vertical="center" wrapText="1"/>
    </xf>
    <xf numFmtId="0" fontId="23" fillId="0" borderId="0" xfId="1" applyFont="1"/>
    <xf numFmtId="0" fontId="8" fillId="0" borderId="0" xfId="0" applyFont="1" applyAlignment="1">
      <alignment horizontal="center"/>
    </xf>
    <xf numFmtId="44" fontId="20" fillId="0" borderId="0" xfId="1" applyNumberFormat="1" applyFont="1" applyAlignment="1">
      <alignment vertical="center"/>
    </xf>
    <xf numFmtId="16" fontId="22" fillId="0" borderId="0" xfId="1" applyNumberFormat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left"/>
    </xf>
    <xf numFmtId="2" fontId="15" fillId="0" borderId="1" xfId="0" applyNumberFormat="1" applyFont="1" applyBorder="1" applyAlignment="1">
      <alignment horizontal="left"/>
    </xf>
    <xf numFmtId="0" fontId="1" fillId="0" borderId="0" xfId="1" applyFont="1" applyAlignment="1">
      <alignment vertical="top" wrapText="1"/>
    </xf>
    <xf numFmtId="0" fontId="25" fillId="0" borderId="0" xfId="1" applyFont="1" applyAlignment="1">
      <alignment vertical="center" wrapText="1"/>
    </xf>
    <xf numFmtId="0" fontId="4" fillId="0" borderId="0" xfId="1" applyFont="1" applyAlignment="1">
      <alignment vertical="top" wrapText="1"/>
    </xf>
    <xf numFmtId="4" fontId="1" fillId="0" borderId="3" xfId="0" applyNumberFormat="1" applyFont="1" applyBorder="1" applyAlignment="1">
      <alignment horizontal="center"/>
    </xf>
    <xf numFmtId="14" fontId="4" fillId="0" borderId="0" xfId="1" applyNumberFormat="1" applyFont="1"/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center"/>
    </xf>
    <xf numFmtId="0" fontId="1" fillId="0" borderId="0" xfId="1" applyFont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164" fontId="19" fillId="0" borderId="0" xfId="4" applyNumberFormat="1" applyFont="1" applyFill="1" applyBorder="1" applyAlignment="1" applyProtection="1">
      <alignment vertical="center" wrapText="1"/>
    </xf>
    <xf numFmtId="0" fontId="21" fillId="2" borderId="0" xfId="1" applyFont="1" applyFill="1" applyAlignment="1">
      <alignment horizontal="center" vertical="center" wrapText="1"/>
    </xf>
    <xf numFmtId="165" fontId="22" fillId="5" borderId="0" xfId="1" applyNumberFormat="1" applyFont="1" applyFill="1" applyAlignment="1">
      <alignment horizontal="center" vertical="center" wrapText="1"/>
    </xf>
    <xf numFmtId="14" fontId="22" fillId="5" borderId="0" xfId="1" applyNumberFormat="1" applyFont="1" applyFill="1" applyAlignment="1">
      <alignment horizontal="center" vertical="center" wrapText="1"/>
    </xf>
    <xf numFmtId="165" fontId="22" fillId="4" borderId="0" xfId="1" applyNumberFormat="1" applyFont="1" applyFill="1" applyAlignment="1">
      <alignment horizontal="center" vertical="center" wrapText="1"/>
    </xf>
    <xf numFmtId="14" fontId="22" fillId="4" borderId="0" xfId="1" applyNumberFormat="1" applyFont="1" applyFill="1" applyAlignment="1">
      <alignment horizontal="center" vertical="center" wrapText="1"/>
    </xf>
    <xf numFmtId="165" fontId="22" fillId="3" borderId="0" xfId="1" applyNumberFormat="1" applyFont="1" applyFill="1" applyAlignment="1">
      <alignment horizontal="center" vertical="center" wrapText="1"/>
    </xf>
    <xf numFmtId="14" fontId="22" fillId="3" borderId="0" xfId="1" applyNumberFormat="1" applyFont="1" applyFill="1" applyAlignment="1">
      <alignment horizontal="center" vertical="center" wrapText="1"/>
    </xf>
    <xf numFmtId="0" fontId="31" fillId="2" borderId="0" xfId="1" applyFont="1" applyFill="1" applyAlignment="1">
      <alignment horizontal="center" vertical="center" wrapText="1"/>
    </xf>
    <xf numFmtId="0" fontId="23" fillId="0" borderId="0" xfId="0" applyFont="1"/>
    <xf numFmtId="0" fontId="23" fillId="5" borderId="0" xfId="0" applyFont="1" applyFill="1"/>
    <xf numFmtId="166" fontId="19" fillId="5" borderId="0" xfId="4" applyNumberFormat="1" applyFont="1" applyFill="1" applyBorder="1" applyAlignment="1" applyProtection="1">
      <alignment vertical="center" wrapText="1"/>
    </xf>
    <xf numFmtId="0" fontId="26" fillId="5" borderId="6" xfId="1" applyFont="1" applyFill="1" applyBorder="1" applyAlignment="1">
      <alignment horizontal="left" vertical="center" wrapText="1"/>
    </xf>
    <xf numFmtId="0" fontId="12" fillId="5" borderId="7" xfId="1" applyFont="1" applyFill="1" applyBorder="1" applyAlignment="1">
      <alignment horizontal="center" vertical="center"/>
    </xf>
    <xf numFmtId="0" fontId="1" fillId="5" borderId="8" xfId="1" applyFont="1" applyFill="1" applyBorder="1"/>
    <xf numFmtId="0" fontId="28" fillId="5" borderId="9" xfId="1" applyFont="1" applyFill="1" applyBorder="1" applyAlignment="1">
      <alignment horizontal="left"/>
    </xf>
    <xf numFmtId="0" fontId="26" fillId="5" borderId="8" xfId="1" applyFont="1" applyFill="1" applyBorder="1" applyAlignment="1">
      <alignment horizontal="left" vertical="center" wrapText="1"/>
    </xf>
    <xf numFmtId="0" fontId="13" fillId="5" borderId="9" xfId="1" applyFont="1" applyFill="1" applyBorder="1" applyAlignment="1">
      <alignment horizontal="right" vertical="center" wrapText="1"/>
    </xf>
    <xf numFmtId="0" fontId="28" fillId="5" borderId="9" xfId="1" applyFont="1" applyFill="1" applyBorder="1"/>
    <xf numFmtId="0" fontId="26" fillId="5" borderId="10" xfId="1" applyFont="1" applyFill="1" applyBorder="1" applyAlignment="1">
      <alignment horizontal="left" vertical="center" wrapText="1"/>
    </xf>
    <xf numFmtId="14" fontId="10" fillId="2" borderId="5" xfId="1" applyNumberFormat="1" applyFont="1" applyFill="1" applyBorder="1" applyAlignment="1" applyProtection="1">
      <alignment vertical="center"/>
      <protection locked="0"/>
    </xf>
    <xf numFmtId="0" fontId="26" fillId="5" borderId="6" xfId="1" applyFont="1" applyFill="1" applyBorder="1" applyAlignment="1">
      <alignment vertical="center" wrapText="1"/>
    </xf>
    <xf numFmtId="0" fontId="1" fillId="5" borderId="13" xfId="1" applyFont="1" applyFill="1" applyBorder="1"/>
    <xf numFmtId="0" fontId="29" fillId="5" borderId="7" xfId="1" applyFont="1" applyFill="1" applyBorder="1" applyAlignment="1">
      <alignment horizontal="center"/>
    </xf>
    <xf numFmtId="0" fontId="26" fillId="5" borderId="8" xfId="1" applyFont="1" applyFill="1" applyBorder="1" applyAlignment="1">
      <alignment vertical="center" wrapText="1"/>
    </xf>
    <xf numFmtId="0" fontId="26" fillId="5" borderId="10" xfId="1" applyFont="1" applyFill="1" applyBorder="1" applyAlignment="1">
      <alignment vertical="center" wrapText="1"/>
    </xf>
    <xf numFmtId="0" fontId="4" fillId="5" borderId="14" xfId="1" applyFont="1" applyFill="1" applyBorder="1" applyAlignment="1">
      <alignment horizontal="left" vertical="center"/>
    </xf>
    <xf numFmtId="44" fontId="4" fillId="0" borderId="0" xfId="1" applyNumberFormat="1" applyFont="1"/>
    <xf numFmtId="0" fontId="31" fillId="3" borderId="0" xfId="2" applyFont="1" applyFill="1" applyBorder="1" applyAlignment="1" applyProtection="1">
      <protection locked="0"/>
    </xf>
    <xf numFmtId="0" fontId="18" fillId="5" borderId="0" xfId="1" applyFont="1" applyFill="1" applyAlignment="1">
      <alignment horizontal="center" vertical="center" wrapText="1"/>
    </xf>
    <xf numFmtId="44" fontId="21" fillId="0" borderId="0" xfId="1" applyNumberFormat="1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168" fontId="20" fillId="0" borderId="0" xfId="1" applyNumberFormat="1" applyFont="1" applyAlignment="1">
      <alignment vertical="center"/>
    </xf>
    <xf numFmtId="4" fontId="33" fillId="0" borderId="3" xfId="0" applyNumberFormat="1" applyFont="1" applyBorder="1" applyAlignment="1">
      <alignment horizontal="center"/>
    </xf>
    <xf numFmtId="0" fontId="34" fillId="2" borderId="0" xfId="0" applyFont="1" applyFill="1"/>
    <xf numFmtId="164" fontId="34" fillId="2" borderId="0" xfId="4" applyNumberFormat="1" applyFont="1" applyFill="1" applyBorder="1" applyAlignment="1" applyProtection="1">
      <alignment vertical="center" wrapText="1"/>
    </xf>
    <xf numFmtId="2" fontId="25" fillId="0" borderId="0" xfId="1" applyNumberFormat="1" applyFont="1" applyAlignment="1">
      <alignment vertical="center" wrapText="1"/>
    </xf>
    <xf numFmtId="0" fontId="33" fillId="0" borderId="0" xfId="1" applyFont="1"/>
    <xf numFmtId="0" fontId="32" fillId="0" borderId="0" xfId="2" applyFont="1" applyFill="1" applyBorder="1" applyAlignment="1" applyProtection="1"/>
    <xf numFmtId="0" fontId="32" fillId="0" borderId="0" xfId="2" applyFont="1" applyFill="1" applyBorder="1" applyAlignment="1" applyProtection="1">
      <alignment vertical="center"/>
    </xf>
    <xf numFmtId="167" fontId="1" fillId="0" borderId="0" xfId="1" applyNumberFormat="1" applyFont="1"/>
    <xf numFmtId="169" fontId="10" fillId="2" borderId="12" xfId="1" applyNumberFormat="1" applyFont="1" applyFill="1" applyBorder="1" applyAlignment="1" applyProtection="1">
      <alignment vertical="center"/>
      <protection locked="0"/>
    </xf>
    <xf numFmtId="170" fontId="13" fillId="5" borderId="9" xfId="1" applyNumberFormat="1" applyFont="1" applyFill="1" applyBorder="1" applyAlignment="1">
      <alignment horizontal="center" vertical="center"/>
    </xf>
    <xf numFmtId="170" fontId="13" fillId="5" borderId="11" xfId="1" applyNumberFormat="1" applyFont="1" applyFill="1" applyBorder="1" applyAlignment="1">
      <alignment horizontal="center" vertical="center"/>
    </xf>
    <xf numFmtId="169" fontId="20" fillId="0" borderId="0" xfId="1" applyNumberFormat="1" applyFont="1" applyAlignment="1">
      <alignment vertical="center"/>
    </xf>
    <xf numFmtId="169" fontId="20" fillId="5" borderId="0" xfId="1" applyNumberFormat="1" applyFont="1" applyFill="1" applyAlignment="1">
      <alignment vertical="center"/>
    </xf>
    <xf numFmtId="169" fontId="34" fillId="2" borderId="0" xfId="1" applyNumberFormat="1" applyFont="1" applyFill="1" applyAlignment="1">
      <alignment vertical="center"/>
    </xf>
    <xf numFmtId="169" fontId="20" fillId="3" borderId="0" xfId="1" applyNumberFormat="1" applyFont="1" applyFill="1" applyAlignment="1">
      <alignment vertical="center"/>
    </xf>
    <xf numFmtId="169" fontId="20" fillId="4" borderId="0" xfId="1" applyNumberFormat="1" applyFont="1" applyFill="1" applyAlignment="1">
      <alignment vertical="center"/>
    </xf>
    <xf numFmtId="169" fontId="14" fillId="4" borderId="0" xfId="1" applyNumberFormat="1" applyFont="1" applyFill="1" applyAlignment="1">
      <alignment vertical="center"/>
    </xf>
    <xf numFmtId="169" fontId="10" fillId="2" borderId="4" xfId="1" applyNumberFormat="1" applyFont="1" applyFill="1" applyBorder="1" applyAlignment="1" applyProtection="1">
      <alignment vertical="center"/>
      <protection locked="0"/>
    </xf>
    <xf numFmtId="171" fontId="27" fillId="5" borderId="9" xfId="3" applyNumberFormat="1" applyFont="1" applyFill="1" applyBorder="1" applyAlignment="1" applyProtection="1">
      <alignment horizontal="center"/>
    </xf>
    <xf numFmtId="171" fontId="27" fillId="5" borderId="11" xfId="1" applyNumberFormat="1" applyFont="1" applyFill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1" fillId="0" borderId="0" xfId="1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0" fontId="21" fillId="2" borderId="0" xfId="1" applyFont="1" applyFill="1" applyAlignment="1">
      <alignment horizontal="center" vertical="center" wrapText="1"/>
    </xf>
    <xf numFmtId="165" fontId="30" fillId="4" borderId="0" xfId="1" applyNumberFormat="1" applyFont="1" applyFill="1" applyAlignment="1">
      <alignment horizontal="center" vertical="center" wrapText="1"/>
    </xf>
    <xf numFmtId="0" fontId="21" fillId="2" borderId="0" xfId="1" applyFont="1" applyFill="1" applyAlignment="1">
      <alignment horizontal="left" vertical="center" wrapText="1"/>
    </xf>
    <xf numFmtId="0" fontId="22" fillId="5" borderId="0" xfId="1" applyFont="1" applyFill="1" applyAlignment="1">
      <alignment horizontal="left" vertical="center" wrapText="1"/>
    </xf>
    <xf numFmtId="0" fontId="14" fillId="5" borderId="0" xfId="0" applyFont="1" applyFill="1" applyAlignment="1">
      <alignment horizontal="left" vertic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7" fillId="3" borderId="0" xfId="2" applyFont="1" applyFill="1" applyBorder="1" applyAlignment="1" applyProtection="1">
      <alignment horizontal="center" vertical="center"/>
      <protection locked="0"/>
    </xf>
    <xf numFmtId="0" fontId="27" fillId="5" borderId="0" xfId="1" applyFont="1" applyFill="1" applyAlignment="1">
      <alignment horizontal="right" wrapText="1"/>
    </xf>
    <xf numFmtId="0" fontId="27" fillId="5" borderId="9" xfId="1" applyFont="1" applyFill="1" applyBorder="1" applyAlignment="1">
      <alignment horizontal="right" wrapText="1"/>
    </xf>
  </cellXfs>
  <cellStyles count="6">
    <cellStyle name="Hiperveza" xfId="2" builtinId="8"/>
    <cellStyle name="Normalno" xfId="0" builtinId="0"/>
    <cellStyle name="Normalno 2" xfId="1" xr:uid="{00000000-0005-0000-0000-000002000000}"/>
    <cellStyle name="Normalno 4" xfId="5" xr:uid="{00000000-0005-0000-0000-000003000000}"/>
    <cellStyle name="Postotak 2" xfId="4" xr:uid="{00000000-0005-0000-0000-000005000000}"/>
    <cellStyle name="Valuta 2" xfId="3" xr:uid="{00000000-0005-0000-0000-000006000000}"/>
  </cellStyles>
  <dxfs count="0"/>
  <tableStyles count="0" defaultTableStyle="TableStyleMedium2" defaultPivotStyle="PivotStyleLight16"/>
  <colors>
    <mruColors>
      <color rgb="FFF0F0F0"/>
      <color rgb="FF009FDB"/>
      <color rgb="FF5E9A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19440</xdr:colOff>
      <xdr:row>0</xdr:row>
      <xdr:rowOff>17884</xdr:rowOff>
    </xdr:from>
    <xdr:to>
      <xdr:col>2</xdr:col>
      <xdr:colOff>514741</xdr:colOff>
      <xdr:row>2</xdr:row>
      <xdr:rowOff>204667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76" b="23347"/>
        <a:stretch/>
      </xdr:blipFill>
      <xdr:spPr>
        <a:xfrm>
          <a:off x="476251" y="17884"/>
          <a:ext cx="2934867" cy="575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106914</xdr:colOff>
      <xdr:row>0</xdr:row>
      <xdr:rowOff>47043</xdr:rowOff>
    </xdr:from>
    <xdr:to>
      <xdr:col>2</xdr:col>
      <xdr:colOff>524459</xdr:colOff>
      <xdr:row>2</xdr:row>
      <xdr:rowOff>224107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76" b="23347"/>
        <a:stretch/>
      </xdr:blipFill>
      <xdr:spPr>
        <a:xfrm>
          <a:off x="719235" y="47043"/>
          <a:ext cx="2934867" cy="575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rezna-uprava.hr/HR_porezni_sustav/Stranice/prirez_porezu_na_dohodak.asp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orezna-uprava.hr/HR_porezni_sustav/Stranice/prirez_porezu_na_dohodak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66"/>
  <sheetViews>
    <sheetView showGridLines="0" tabSelected="1" zoomScale="73" zoomScaleNormal="73" zoomScaleSheetLayoutView="95" workbookViewId="0">
      <pane ySplit="13" topLeftCell="A14" activePane="bottomLeft" state="frozen"/>
      <selection activeCell="B1" sqref="B1"/>
      <selection pane="bottomLeft" activeCell="D6" sqref="D6"/>
    </sheetView>
  </sheetViews>
  <sheetFormatPr defaultRowHeight="15" x14ac:dyDescent="0.25"/>
  <cols>
    <col min="1" max="1" width="5.7109375" style="1" customWidth="1"/>
    <col min="2" max="2" width="36.5703125" style="1" customWidth="1"/>
    <col min="3" max="3" width="12.42578125" style="1" customWidth="1"/>
    <col min="4" max="4" width="28.28515625" style="1" customWidth="1"/>
    <col min="5" max="5" width="10.42578125" style="2" customWidth="1"/>
    <col min="6" max="6" width="31.5703125" style="1" customWidth="1"/>
    <col min="7" max="7" width="39" style="1" customWidth="1"/>
    <col min="8" max="8" width="43.42578125" style="1" customWidth="1"/>
    <col min="9" max="9" width="11.7109375" style="1" bestFit="1" customWidth="1"/>
    <col min="10" max="16384" width="9.140625" style="1"/>
  </cols>
  <sheetData>
    <row r="3" spans="1:9" ht="17.25" customHeight="1" x14ac:dyDescent="0.25"/>
    <row r="4" spans="1:9" ht="18.75" customHeight="1" x14ac:dyDescent="0.25">
      <c r="E4" s="2">
        <f>DAY(D8)</f>
        <v>1</v>
      </c>
    </row>
    <row r="5" spans="1:9" ht="4.5" customHeight="1" x14ac:dyDescent="0.25"/>
    <row r="6" spans="1:9" ht="21.75" customHeight="1" x14ac:dyDescent="0.35">
      <c r="A6" s="3"/>
      <c r="B6" s="4" t="s">
        <v>18</v>
      </c>
      <c r="D6" s="71">
        <v>100</v>
      </c>
      <c r="E6" s="5"/>
      <c r="F6" s="41" t="s">
        <v>27</v>
      </c>
      <c r="G6" s="42">
        <f>IF(E15=0,1,E15)</f>
        <v>12</v>
      </c>
    </row>
    <row r="7" spans="1:9" ht="11.25" customHeight="1" x14ac:dyDescent="0.35">
      <c r="A7" s="3"/>
      <c r="B7" s="4"/>
      <c r="D7" s="6"/>
      <c r="F7" s="43"/>
      <c r="G7" s="44"/>
    </row>
    <row r="8" spans="1:9" ht="21.75" customHeight="1" x14ac:dyDescent="0.35">
      <c r="A8" s="3"/>
      <c r="B8" s="4" t="s">
        <v>24</v>
      </c>
      <c r="D8" s="49">
        <v>46023</v>
      </c>
      <c r="F8" s="45" t="s">
        <v>23</v>
      </c>
      <c r="G8" s="46" t="str">
        <f>IF(G12&gt;50000,B60,IF(G12&gt;40000,B59,IF(G12&gt;30600,B58,IF(G12&gt;19900,B57,IF(G12&gt;15300,B56,IF(G12&gt;11300,B55,B54))))))</f>
        <v>1. razred (od 0,00 do 11.300,00)</v>
      </c>
    </row>
    <row r="9" spans="1:9" ht="12.75" customHeight="1" x14ac:dyDescent="0.35">
      <c r="A9" s="3"/>
      <c r="B9" s="4"/>
      <c r="D9" s="6"/>
      <c r="E9" s="2" t="s">
        <v>16</v>
      </c>
      <c r="F9" s="45"/>
      <c r="G9" s="47"/>
    </row>
    <row r="10" spans="1:9" ht="21.75" customHeight="1" x14ac:dyDescent="0.35">
      <c r="A10" s="3"/>
      <c r="B10" s="4" t="s">
        <v>2</v>
      </c>
      <c r="D10" s="49">
        <v>46387</v>
      </c>
      <c r="F10" s="45" t="s">
        <v>22</v>
      </c>
      <c r="G10" s="72">
        <f>VLOOKUP(G8,B54:D60,2)</f>
        <v>1695</v>
      </c>
    </row>
    <row r="11" spans="1:9" ht="12.75" customHeight="1" x14ac:dyDescent="0.35">
      <c r="A11" s="3"/>
      <c r="B11" s="4"/>
      <c r="D11" s="6"/>
      <c r="F11" s="45"/>
      <c r="G11" s="72"/>
    </row>
    <row r="12" spans="1:9" ht="21.75" customHeight="1" x14ac:dyDescent="0.35">
      <c r="A12" s="3"/>
      <c r="B12" s="4"/>
      <c r="D12" s="4"/>
      <c r="F12" s="48" t="s">
        <v>19</v>
      </c>
      <c r="G12" s="73">
        <f>(D6/G6)*12</f>
        <v>100</v>
      </c>
    </row>
    <row r="13" spans="1:9" ht="19.5" customHeight="1" x14ac:dyDescent="0.35">
      <c r="A13" s="3"/>
      <c r="B13" s="4"/>
      <c r="D13" s="6"/>
      <c r="E13" s="2">
        <f>(MONTH(D10)-MONTH(D8))+1</f>
        <v>12</v>
      </c>
      <c r="F13" s="10"/>
      <c r="G13" s="27"/>
      <c r="H13" s="70"/>
      <c r="I13" s="70"/>
    </row>
    <row r="14" spans="1:9" ht="24" customHeight="1" x14ac:dyDescent="0.35">
      <c r="A14" s="3"/>
      <c r="E14" s="2">
        <f>MONTH(D10)-MONTH(D8)</f>
        <v>11</v>
      </c>
    </row>
    <row r="15" spans="1:9" ht="18" customHeight="1" x14ac:dyDescent="0.35">
      <c r="A15" s="3"/>
      <c r="B15" s="3"/>
      <c r="E15" s="2">
        <f>IF(E4=1,E13,E14)</f>
        <v>12</v>
      </c>
    </row>
    <row r="16" spans="1:9" s="7" customFormat="1" ht="9.75" customHeight="1" x14ac:dyDescent="0.25">
      <c r="B16" s="8"/>
      <c r="C16" s="8"/>
      <c r="D16" s="9"/>
      <c r="E16" s="2"/>
    </row>
    <row r="17" spans="2:6" ht="15.75" customHeight="1" x14ac:dyDescent="0.25">
      <c r="B17" s="89" t="s">
        <v>30</v>
      </c>
      <c r="C17" s="89" t="s">
        <v>4</v>
      </c>
      <c r="D17" s="89" t="s">
        <v>31</v>
      </c>
    </row>
    <row r="18" spans="2:6" ht="8.25" customHeight="1" x14ac:dyDescent="0.25">
      <c r="B18" s="89"/>
      <c r="C18" s="89"/>
      <c r="D18" s="89"/>
    </row>
    <row r="19" spans="2:6" ht="25.5" customHeight="1" x14ac:dyDescent="0.25">
      <c r="B19" s="38" t="s">
        <v>41</v>
      </c>
      <c r="C19" s="29">
        <v>0.12</v>
      </c>
      <c r="D19" s="74">
        <f>(ROUND((G$10*C19/12)*G$6,2))</f>
        <v>203.4</v>
      </c>
    </row>
    <row r="20" spans="2:6" ht="25.5" customHeight="1" x14ac:dyDescent="0.25">
      <c r="B20" s="39" t="s">
        <v>42</v>
      </c>
      <c r="C20" s="40"/>
      <c r="D20" s="75">
        <f>VLOOKUP(G8,B54:G60,6)</f>
        <v>16.95</v>
      </c>
    </row>
    <row r="21" spans="2:6" ht="21.75" customHeight="1" x14ac:dyDescent="0.3">
      <c r="B21" s="64" t="s">
        <v>43</v>
      </c>
      <c r="C21" s="65"/>
      <c r="D21" s="76">
        <f>VLOOKUP(G8,B54:H60,7)</f>
        <v>50.85</v>
      </c>
      <c r="E21" s="21"/>
      <c r="F21" s="10"/>
    </row>
    <row r="22" spans="2:6" ht="21" customHeight="1" x14ac:dyDescent="0.35">
      <c r="B22" s="12"/>
      <c r="C22" s="12"/>
      <c r="D22" s="13"/>
      <c r="E22" s="21"/>
      <c r="F22" s="10"/>
    </row>
    <row r="23" spans="2:6" ht="30" customHeight="1" x14ac:dyDescent="0.25">
      <c r="B23" s="30" t="s">
        <v>6</v>
      </c>
      <c r="C23" s="30" t="s">
        <v>7</v>
      </c>
      <c r="D23" s="30" t="s">
        <v>8</v>
      </c>
    </row>
    <row r="24" spans="2:6" ht="21" customHeight="1" x14ac:dyDescent="0.25">
      <c r="B24" s="31" t="s">
        <v>53</v>
      </c>
      <c r="C24" s="32" t="s">
        <v>49</v>
      </c>
      <c r="D24" s="75">
        <f>SUM(D33:D35)</f>
        <v>50.849999999999994</v>
      </c>
    </row>
    <row r="25" spans="2:6" ht="21" customHeight="1" x14ac:dyDescent="0.25">
      <c r="B25" s="35" t="s">
        <v>54</v>
      </c>
      <c r="C25" s="36" t="s">
        <v>50</v>
      </c>
      <c r="D25" s="77">
        <f>SUM(D36:D38)</f>
        <v>50.849999999999994</v>
      </c>
      <c r="F25" s="7"/>
    </row>
    <row r="26" spans="2:6" ht="21" customHeight="1" x14ac:dyDescent="0.25">
      <c r="B26" s="33" t="s">
        <v>55</v>
      </c>
      <c r="C26" s="34" t="s">
        <v>51</v>
      </c>
      <c r="D26" s="78">
        <f>SUM(D39:D41)</f>
        <v>50.849999999999994</v>
      </c>
    </row>
    <row r="27" spans="2:6" ht="21" customHeight="1" x14ac:dyDescent="0.25">
      <c r="B27" s="35" t="s">
        <v>56</v>
      </c>
      <c r="C27" s="36" t="s">
        <v>52</v>
      </c>
      <c r="D27" s="77">
        <f>SUM(D42:D44)</f>
        <v>50.849999999999994</v>
      </c>
    </row>
    <row r="28" spans="2:6" ht="27" customHeight="1" x14ac:dyDescent="0.25">
      <c r="B28" s="90" t="s">
        <v>9</v>
      </c>
      <c r="C28" s="90"/>
      <c r="D28" s="79">
        <f>SUM(D24:D27)</f>
        <v>203.39999999999998</v>
      </c>
    </row>
    <row r="29" spans="2:6" s="67" customFormat="1" ht="34.5" customHeight="1" x14ac:dyDescent="0.25">
      <c r="B29" s="69"/>
      <c r="C29" s="69"/>
      <c r="D29" s="69"/>
      <c r="E29" s="68"/>
    </row>
    <row r="30" spans="2:6" ht="30" customHeight="1" x14ac:dyDescent="0.25">
      <c r="B30" s="37" t="s">
        <v>32</v>
      </c>
      <c r="C30" s="30" t="s">
        <v>10</v>
      </c>
      <c r="D30" s="30" t="s">
        <v>11</v>
      </c>
    </row>
    <row r="31" spans="2:6" ht="30" customHeight="1" x14ac:dyDescent="0.25">
      <c r="B31" s="58" t="s">
        <v>12</v>
      </c>
      <c r="C31" s="58" t="s">
        <v>13</v>
      </c>
      <c r="D31" s="58" t="s">
        <v>20</v>
      </c>
    </row>
    <row r="32" spans="2:6" ht="30" customHeight="1" x14ac:dyDescent="0.25"/>
    <row r="33" spans="2:5" ht="30" hidden="1" customHeight="1" x14ac:dyDescent="0.25">
      <c r="B33" s="14">
        <v>46023</v>
      </c>
      <c r="C33" s="14">
        <v>46053</v>
      </c>
      <c r="D33" s="62">
        <f>IF(AND(MONTH(D$8)&lt;=MONTH(C33),D$8&lt;=B33,D$10&gt;=C29),D$20,0)</f>
        <v>16.95</v>
      </c>
      <c r="E33" s="59"/>
    </row>
    <row r="34" spans="2:5" ht="30" hidden="1" customHeight="1" x14ac:dyDescent="0.25">
      <c r="B34" s="14">
        <v>46054</v>
      </c>
      <c r="C34" s="14">
        <v>46081</v>
      </c>
      <c r="D34" s="62">
        <f t="shared" ref="D34:D44" si="0">IF(AND(MONTH(D$8)&lt;=MONTH(C34),D$8&lt;=B34,D$10&gt;=C33),D$20,0)</f>
        <v>16.95</v>
      </c>
      <c r="E34" s="59"/>
    </row>
    <row r="35" spans="2:5" ht="30" hidden="1" customHeight="1" x14ac:dyDescent="0.25">
      <c r="B35" s="14">
        <v>46082</v>
      </c>
      <c r="C35" s="14">
        <v>46112</v>
      </c>
      <c r="D35" s="62">
        <f t="shared" si="0"/>
        <v>16.95</v>
      </c>
      <c r="E35" s="59"/>
    </row>
    <row r="36" spans="2:5" ht="30" hidden="1" customHeight="1" x14ac:dyDescent="0.25">
      <c r="B36" s="14">
        <v>46113</v>
      </c>
      <c r="C36" s="14">
        <v>46142</v>
      </c>
      <c r="D36" s="62">
        <f t="shared" si="0"/>
        <v>16.95</v>
      </c>
      <c r="E36" s="59"/>
    </row>
    <row r="37" spans="2:5" ht="30" hidden="1" customHeight="1" x14ac:dyDescent="0.25">
      <c r="B37" s="14">
        <v>46143</v>
      </c>
      <c r="C37" s="14">
        <v>46173</v>
      </c>
      <c r="D37" s="62">
        <f t="shared" si="0"/>
        <v>16.95</v>
      </c>
      <c r="E37" s="59"/>
    </row>
    <row r="38" spans="2:5" ht="30" hidden="1" customHeight="1" x14ac:dyDescent="0.25">
      <c r="B38" s="14">
        <v>46174</v>
      </c>
      <c r="C38" s="14">
        <v>46203</v>
      </c>
      <c r="D38" s="62">
        <f t="shared" si="0"/>
        <v>16.95</v>
      </c>
      <c r="E38" s="59"/>
    </row>
    <row r="39" spans="2:5" ht="30" hidden="1" customHeight="1" x14ac:dyDescent="0.25">
      <c r="B39" s="14">
        <v>46204</v>
      </c>
      <c r="C39" s="14">
        <v>46234</v>
      </c>
      <c r="D39" s="62">
        <f t="shared" si="0"/>
        <v>16.95</v>
      </c>
      <c r="E39" s="59"/>
    </row>
    <row r="40" spans="2:5" ht="30" hidden="1" customHeight="1" x14ac:dyDescent="0.25">
      <c r="B40" s="14">
        <v>46235</v>
      </c>
      <c r="C40" s="14">
        <v>46265</v>
      </c>
      <c r="D40" s="62">
        <f t="shared" si="0"/>
        <v>16.95</v>
      </c>
      <c r="E40" s="59"/>
    </row>
    <row r="41" spans="2:5" ht="30" hidden="1" customHeight="1" x14ac:dyDescent="0.25">
      <c r="B41" s="14">
        <v>46266</v>
      </c>
      <c r="C41" s="14">
        <v>46295</v>
      </c>
      <c r="D41" s="62">
        <f t="shared" si="0"/>
        <v>16.95</v>
      </c>
      <c r="E41" s="59"/>
    </row>
    <row r="42" spans="2:5" ht="30" hidden="1" customHeight="1" x14ac:dyDescent="0.25">
      <c r="B42" s="14">
        <v>46296</v>
      </c>
      <c r="C42" s="14">
        <v>46326</v>
      </c>
      <c r="D42" s="62">
        <f t="shared" si="0"/>
        <v>16.95</v>
      </c>
      <c r="E42" s="59"/>
    </row>
    <row r="43" spans="2:5" ht="30" hidden="1" customHeight="1" x14ac:dyDescent="0.25">
      <c r="B43" s="14">
        <v>46327</v>
      </c>
      <c r="C43" s="14">
        <v>46356</v>
      </c>
      <c r="D43" s="62">
        <f t="shared" si="0"/>
        <v>16.95</v>
      </c>
      <c r="E43" s="59"/>
    </row>
    <row r="44" spans="2:5" ht="30" hidden="1" customHeight="1" x14ac:dyDescent="0.25">
      <c r="B44" s="14">
        <v>46357</v>
      </c>
      <c r="C44" s="14">
        <v>46387</v>
      </c>
      <c r="D44" s="62">
        <f t="shared" si="0"/>
        <v>16.95</v>
      </c>
      <c r="E44" s="59"/>
    </row>
    <row r="45" spans="2:5" ht="30" customHeight="1" x14ac:dyDescent="0.25">
      <c r="B45" s="91" t="s">
        <v>33</v>
      </c>
      <c r="C45" s="91"/>
      <c r="D45" s="91"/>
    </row>
    <row r="46" spans="2:5" ht="30" customHeight="1" x14ac:dyDescent="0.25">
      <c r="B46" s="91" t="s">
        <v>34</v>
      </c>
      <c r="C46" s="91"/>
      <c r="D46" s="91"/>
    </row>
    <row r="47" spans="2:5" ht="30" customHeight="1" x14ac:dyDescent="0.25">
      <c r="B47" s="91" t="s">
        <v>35</v>
      </c>
      <c r="C47" s="91"/>
      <c r="D47" s="91"/>
    </row>
    <row r="48" spans="2:5" ht="30" customHeight="1" x14ac:dyDescent="0.25">
      <c r="B48" s="14"/>
      <c r="C48" s="15"/>
      <c r="D48" s="13"/>
    </row>
    <row r="49" spans="2:8" ht="30" customHeight="1" x14ac:dyDescent="0.25">
      <c r="B49" s="14"/>
      <c r="C49" s="15"/>
      <c r="D49" s="13"/>
    </row>
    <row r="51" spans="2:8" ht="12.75" customHeight="1" x14ac:dyDescent="0.25"/>
    <row r="53" spans="2:8" ht="90" hidden="1" customHeight="1" x14ac:dyDescent="0.25">
      <c r="B53" s="16" t="s">
        <v>0</v>
      </c>
      <c r="C53" s="85" t="s">
        <v>1</v>
      </c>
      <c r="D53" s="86"/>
      <c r="E53" s="60" t="s">
        <v>14</v>
      </c>
      <c r="F53" s="25" t="s">
        <v>14</v>
      </c>
      <c r="G53" s="17" t="s">
        <v>15</v>
      </c>
      <c r="H53" s="17" t="s">
        <v>44</v>
      </c>
    </row>
    <row r="54" spans="2:8" hidden="1" x14ac:dyDescent="0.25">
      <c r="B54" s="61" t="s">
        <v>36</v>
      </c>
      <c r="C54" s="87">
        <v>1695</v>
      </c>
      <c r="D54" s="88"/>
      <c r="E54" s="63"/>
      <c r="F54" s="26">
        <f>C54*12%</f>
        <v>203.4</v>
      </c>
      <c r="G54" s="26">
        <f>ROUND(F54/12,2)</f>
        <v>16.95</v>
      </c>
      <c r="H54" s="26">
        <f>ROUND(F54/12*3,2)</f>
        <v>50.85</v>
      </c>
    </row>
    <row r="55" spans="2:8" hidden="1" x14ac:dyDescent="0.25">
      <c r="B55" s="61" t="s">
        <v>37</v>
      </c>
      <c r="C55" s="83">
        <v>2295</v>
      </c>
      <c r="D55" s="83"/>
      <c r="E55" s="63"/>
      <c r="F55" s="26">
        <f t="shared" ref="F55:F58" si="1">C55*12%</f>
        <v>275.39999999999998</v>
      </c>
      <c r="G55" s="26">
        <f t="shared" ref="G55:G58" si="2">ROUND(F55/12,2)</f>
        <v>22.95</v>
      </c>
      <c r="H55" s="26">
        <f t="shared" ref="H55:H58" si="3">ROUND(F55/12*3,2)</f>
        <v>68.849999999999994</v>
      </c>
    </row>
    <row r="56" spans="2:8" hidden="1" x14ac:dyDescent="0.25">
      <c r="B56" s="61" t="s">
        <v>38</v>
      </c>
      <c r="C56" s="83">
        <v>2985</v>
      </c>
      <c r="D56" s="83"/>
      <c r="E56" s="63"/>
      <c r="F56" s="26">
        <f t="shared" si="1"/>
        <v>358.2</v>
      </c>
      <c r="G56" s="26">
        <f t="shared" si="2"/>
        <v>29.85</v>
      </c>
      <c r="H56" s="26">
        <f t="shared" si="3"/>
        <v>89.55</v>
      </c>
    </row>
    <row r="57" spans="2:8" hidden="1" x14ac:dyDescent="0.25">
      <c r="B57" s="61" t="s">
        <v>39</v>
      </c>
      <c r="C57" s="83">
        <v>4590</v>
      </c>
      <c r="D57" s="83"/>
      <c r="E57" s="63"/>
      <c r="F57" s="26">
        <f t="shared" si="1"/>
        <v>550.79999999999995</v>
      </c>
      <c r="G57" s="26">
        <f t="shared" si="2"/>
        <v>45.9</v>
      </c>
      <c r="H57" s="26">
        <f t="shared" si="3"/>
        <v>137.69999999999999</v>
      </c>
    </row>
    <row r="58" spans="2:8" hidden="1" x14ac:dyDescent="0.25">
      <c r="B58" s="61" t="s">
        <v>40</v>
      </c>
      <c r="C58" s="83">
        <v>6000</v>
      </c>
      <c r="D58" s="83"/>
      <c r="E58" s="63"/>
      <c r="F58" s="26">
        <f t="shared" si="1"/>
        <v>720</v>
      </c>
      <c r="G58" s="26">
        <f t="shared" si="2"/>
        <v>60</v>
      </c>
      <c r="H58" s="26">
        <f t="shared" si="3"/>
        <v>180</v>
      </c>
    </row>
    <row r="59" spans="2:8" hidden="1" x14ac:dyDescent="0.25">
      <c r="B59" s="61" t="s">
        <v>47</v>
      </c>
      <c r="C59" s="83">
        <f>50000*15%</f>
        <v>7500</v>
      </c>
      <c r="D59" s="83"/>
      <c r="E59" s="63"/>
      <c r="F59" s="26">
        <f t="shared" ref="F59:F60" si="4">C59*12%</f>
        <v>900</v>
      </c>
      <c r="G59" s="26">
        <f>ROUND(F59/12,2)</f>
        <v>75</v>
      </c>
      <c r="H59" s="26">
        <f t="shared" ref="H59:H60" si="5">ROUND(F59/12*3,2)</f>
        <v>225</v>
      </c>
    </row>
    <row r="60" spans="2:8" hidden="1" x14ac:dyDescent="0.25">
      <c r="B60" s="61" t="s">
        <v>48</v>
      </c>
      <c r="C60" s="83">
        <f>60000*15%</f>
        <v>9000</v>
      </c>
      <c r="D60" s="83"/>
      <c r="E60" s="63"/>
      <c r="F60" s="26">
        <f t="shared" si="4"/>
        <v>1080</v>
      </c>
      <c r="G60" s="26">
        <f t="shared" ref="G60" si="6">ROUND(F60/12,2)</f>
        <v>90</v>
      </c>
      <c r="H60" s="26">
        <f t="shared" si="5"/>
        <v>270</v>
      </c>
    </row>
    <row r="61" spans="2:8" ht="237" customHeight="1" x14ac:dyDescent="0.25">
      <c r="B61" s="84"/>
      <c r="C61" s="84"/>
      <c r="D61" s="84"/>
      <c r="E61" s="84"/>
      <c r="F61" s="84"/>
    </row>
    <row r="62" spans="2:8" ht="2.25" customHeight="1" x14ac:dyDescent="0.25">
      <c r="B62" s="20"/>
      <c r="C62" s="20"/>
      <c r="D62" s="20"/>
      <c r="E62" s="22"/>
      <c r="F62" s="20"/>
    </row>
    <row r="63" spans="2:8" ht="14.25" customHeight="1" x14ac:dyDescent="0.25">
      <c r="B63" s="20"/>
      <c r="C63" s="20"/>
      <c r="D63" s="20"/>
      <c r="E63" s="22"/>
      <c r="F63" s="20"/>
    </row>
    <row r="64" spans="2:8" x14ac:dyDescent="0.25">
      <c r="B64" s="20"/>
      <c r="C64" s="20"/>
      <c r="D64" s="20"/>
      <c r="E64" s="22"/>
      <c r="F64" s="20"/>
    </row>
    <row r="65" spans="2:6" x14ac:dyDescent="0.25">
      <c r="B65" s="20"/>
      <c r="C65" s="20"/>
      <c r="D65" s="20"/>
      <c r="E65" s="22"/>
      <c r="F65" s="20"/>
    </row>
    <row r="66" spans="2:6" x14ac:dyDescent="0.25">
      <c r="B66" s="20"/>
      <c r="C66" s="20"/>
      <c r="D66" s="20"/>
      <c r="E66" s="22"/>
      <c r="F66" s="20"/>
    </row>
  </sheetData>
  <sheetProtection algorithmName="SHA-512" hashValue="t31zNR8f1Xvlvme7OkyRXB/TLY2J0OuecllO6qI0VfdwWPWAEsJLqm5cw4yt+c+KqQIpyD788qn0fbkCT/uPTw==" saltValue="b1Dy7ty1QYF4XKgU+lrmVQ==" spinCount="100000" sheet="1" formatCells="0" formatColumns="0" formatRows="0"/>
  <mergeCells count="16">
    <mergeCell ref="B17:B18"/>
    <mergeCell ref="C17:C18"/>
    <mergeCell ref="D17:D18"/>
    <mergeCell ref="C56:D56"/>
    <mergeCell ref="C57:D57"/>
    <mergeCell ref="B28:C28"/>
    <mergeCell ref="B45:D45"/>
    <mergeCell ref="B46:D46"/>
    <mergeCell ref="B47:D47"/>
    <mergeCell ref="C58:D58"/>
    <mergeCell ref="B61:F61"/>
    <mergeCell ref="C53:D53"/>
    <mergeCell ref="C54:D54"/>
    <mergeCell ref="C55:D55"/>
    <mergeCell ref="C59:D59"/>
    <mergeCell ref="C60:D60"/>
  </mergeCells>
  <phoneticPr fontId="35" type="noConversion"/>
  <dataValidations count="5">
    <dataValidation type="decimal" operator="lessThanOrEqual" allowBlank="1" showInputMessage="1" showErrorMessage="1" errorTitle="Primici veći od dozvoljenog" error="Dozvoljeni prag je 60.000,00 €" promptTitle="Unesite ostvarene primitke " prompt="Svi obrtnici koji dohodak te porez na dohodak i prirez porezu na dohodak utvrđuju i plaćaju u paušalnoj svoti - tzv. obrtnici „paušalisti“, imaju dozvoljeni prag ostvarenih primitaka  iznosi 60.000 eura." sqref="D6" xr:uid="{00000000-0002-0000-0000-000000000000}">
      <formula1>60000</formula1>
    </dataValidation>
    <dataValidation type="list" allowBlank="1" showInputMessage="1" showErrorMessage="1" sqref="G8" xr:uid="{00000000-0002-0000-0000-000001000000}">
      <formula1>$B$54:$B$60</formula1>
    </dataValidation>
    <dataValidation type="date" allowBlank="1" showInputMessage="1" showErrorMessage="1" sqref="D9 D11" xr:uid="{00000000-0002-0000-0000-000002000000}">
      <formula1>44197</formula1>
      <formula2>44561</formula2>
    </dataValidation>
    <dataValidation type="date" allowBlank="1" showInputMessage="1" showErrorMessage="1" errorTitle="PAZI NA FORMAT" promptTitle="PAZI GODINA" sqref="D8" xr:uid="{00000000-0002-0000-0000-000003000000}">
      <formula1>46023</formula1>
      <formula2>46387</formula2>
    </dataValidation>
    <dataValidation type="date" allowBlank="1" showInputMessage="1" showErrorMessage="1" sqref="D10" xr:uid="{16A8239E-F37F-46AE-A0E7-1034C2B57D31}">
      <formula1>46023</formula1>
      <formula2>46387</formula2>
    </dataValidation>
  </dataValidations>
  <hyperlinks>
    <hyperlink ref="B30" r:id="rId1" display="UPLATNI RAČUN LINK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orientation="landscape" cellComments="asDisplayed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43"/>
  <sheetViews>
    <sheetView showGridLines="0" topLeftCell="B1" zoomScale="98" zoomScaleNormal="98" zoomScaleSheetLayoutView="95" workbookViewId="0">
      <pane ySplit="7" topLeftCell="A8" activePane="bottomLeft" state="frozen"/>
      <selection activeCell="B1" sqref="B1"/>
      <selection pane="bottomLeft" activeCell="D5" sqref="D5"/>
    </sheetView>
  </sheetViews>
  <sheetFormatPr defaultRowHeight="15" x14ac:dyDescent="0.25"/>
  <cols>
    <col min="1" max="1" width="9.140625" style="1" customWidth="1"/>
    <col min="2" max="2" width="37.7109375" style="1" customWidth="1"/>
    <col min="3" max="3" width="13.5703125" style="1" customWidth="1"/>
    <col min="4" max="4" width="31.42578125" style="1" customWidth="1"/>
    <col min="5" max="5" width="10.7109375" style="2" customWidth="1"/>
    <col min="6" max="6" width="32.85546875" style="1" customWidth="1"/>
    <col min="7" max="7" width="13.28515625" style="1" customWidth="1"/>
    <col min="8" max="8" width="28.85546875" style="1" customWidth="1"/>
    <col min="9" max="16384" width="9.140625" style="1"/>
  </cols>
  <sheetData>
    <row r="2" spans="1:8" ht="15.75" x14ac:dyDescent="0.25">
      <c r="E2" s="24">
        <v>46022</v>
      </c>
      <c r="F2" s="66">
        <f>VLOOKUP(G4,B31:G37,6)</f>
        <v>90</v>
      </c>
    </row>
    <row r="3" spans="1:8" ht="21" customHeight="1" x14ac:dyDescent="0.3">
      <c r="F3" s="50" t="s">
        <v>27</v>
      </c>
      <c r="G3" s="51"/>
      <c r="H3" s="52">
        <f>'1.Predujmovi na temelju RPO-a'!G6</f>
        <v>12</v>
      </c>
    </row>
    <row r="4" spans="1:8" ht="21.75" customHeight="1" x14ac:dyDescent="0.25">
      <c r="D4" s="67"/>
      <c r="E4" s="2" t="e">
        <f>DAY(#REF!)</f>
        <v>#REF!</v>
      </c>
      <c r="F4" s="53" t="s">
        <v>26</v>
      </c>
      <c r="G4" s="97" t="str">
        <f>IF(H6&gt;50000,B37,IF(H6&gt;40000,B36,IF(H6&gt;30600,B35,IF(H6&gt;19900,B34,IF(H6&gt;15300,B33,IF(H6&gt;11300,B32,B31))))))</f>
        <v>7. razred (od 50.000,01 do 60.000,00)</v>
      </c>
      <c r="H4" s="98"/>
    </row>
    <row r="5" spans="1:8" ht="23.25" x14ac:dyDescent="0.35">
      <c r="B5" s="4" t="s">
        <v>29</v>
      </c>
      <c r="D5" s="80">
        <v>60000</v>
      </c>
      <c r="F5" s="53" t="s">
        <v>17</v>
      </c>
      <c r="G5" s="28"/>
      <c r="H5" s="81">
        <f>VLOOKUP(G4,B31:C37,2)</f>
        <v>9000</v>
      </c>
    </row>
    <row r="6" spans="1:8" ht="24" customHeight="1" x14ac:dyDescent="0.35">
      <c r="A6" s="3"/>
      <c r="E6" s="5"/>
      <c r="F6" s="54" t="s">
        <v>19</v>
      </c>
      <c r="G6" s="55"/>
      <c r="H6" s="82">
        <f>(D5/H3)*12</f>
        <v>60000</v>
      </c>
    </row>
    <row r="7" spans="1:8" ht="18.75" customHeight="1" x14ac:dyDescent="0.35">
      <c r="A7" s="3"/>
      <c r="B7" s="4"/>
      <c r="D7" s="6"/>
    </row>
    <row r="8" spans="1:8" s="7" customFormat="1" ht="11.25" customHeight="1" x14ac:dyDescent="0.25">
      <c r="B8" s="8"/>
      <c r="C8" s="8"/>
      <c r="D8" s="9"/>
      <c r="E8" s="2"/>
    </row>
    <row r="9" spans="1:8" ht="15.75" customHeight="1" x14ac:dyDescent="0.25">
      <c r="B9" s="89" t="s">
        <v>3</v>
      </c>
      <c r="C9" s="89" t="s">
        <v>4</v>
      </c>
      <c r="D9" s="89" t="s">
        <v>5</v>
      </c>
    </row>
    <row r="10" spans="1:8" ht="15.75" customHeight="1" x14ac:dyDescent="0.25">
      <c r="B10" s="89"/>
      <c r="C10" s="89"/>
      <c r="D10" s="89"/>
    </row>
    <row r="11" spans="1:8" ht="26.25" customHeight="1" x14ac:dyDescent="0.25">
      <c r="B11" s="10" t="s">
        <v>46</v>
      </c>
      <c r="C11" s="29">
        <v>0.12</v>
      </c>
      <c r="D11" s="74">
        <f>(ROUND((H$5*C11/12)*H$3,2))</f>
        <v>1080</v>
      </c>
      <c r="E11" s="56"/>
    </row>
    <row r="12" spans="1:8" ht="26.25" customHeight="1" x14ac:dyDescent="0.25">
      <c r="B12" s="92" t="s">
        <v>45</v>
      </c>
      <c r="C12" s="92"/>
      <c r="D12" s="75">
        <f>'1.Predujmovi na temelju RPO-a'!D19</f>
        <v>203.4</v>
      </c>
    </row>
    <row r="13" spans="1:8" ht="26.25" customHeight="1" x14ac:dyDescent="0.25">
      <c r="B13" s="10" t="s">
        <v>28</v>
      </c>
      <c r="C13" s="29"/>
      <c r="D13" s="74">
        <f>D11-D12</f>
        <v>876.6</v>
      </c>
    </row>
    <row r="14" spans="1:8" ht="26.25" customHeight="1" x14ac:dyDescent="0.25">
      <c r="B14" s="93" t="s">
        <v>25</v>
      </c>
      <c r="C14" s="93"/>
      <c r="D14" s="75">
        <f>IF(E2&gt;'1.Predujmovi na temelju RPO-a'!D10,0,F2)</f>
        <v>90</v>
      </c>
      <c r="F14" s="10"/>
      <c r="G14" s="11"/>
      <c r="H14" s="11"/>
    </row>
    <row r="15" spans="1:8" ht="30" customHeight="1" x14ac:dyDescent="0.35">
      <c r="B15" s="12"/>
      <c r="C15" s="12"/>
      <c r="D15" s="13"/>
      <c r="E15" s="21"/>
      <c r="F15" s="10"/>
      <c r="G15" s="11"/>
      <c r="H15" s="11"/>
    </row>
    <row r="16" spans="1:8" ht="30" customHeight="1" x14ac:dyDescent="0.25">
      <c r="B16" s="30" t="s">
        <v>6</v>
      </c>
      <c r="C16" s="30" t="s">
        <v>7</v>
      </c>
      <c r="D16" s="30" t="s">
        <v>8</v>
      </c>
      <c r="E16" s="56"/>
    </row>
    <row r="17" spans="2:8" ht="24" customHeight="1" x14ac:dyDescent="0.25">
      <c r="B17" s="31" t="s">
        <v>53</v>
      </c>
      <c r="C17" s="32" t="s">
        <v>49</v>
      </c>
      <c r="D17" s="75">
        <f>D$14*3</f>
        <v>270</v>
      </c>
    </row>
    <row r="18" spans="2:8" ht="24" customHeight="1" x14ac:dyDescent="0.25">
      <c r="B18" s="35" t="s">
        <v>54</v>
      </c>
      <c r="C18" s="36" t="s">
        <v>50</v>
      </c>
      <c r="D18" s="77">
        <f t="shared" ref="D18:D20" si="0">D$14*3</f>
        <v>270</v>
      </c>
      <c r="F18" s="7"/>
      <c r="G18" s="7"/>
      <c r="H18" s="7"/>
    </row>
    <row r="19" spans="2:8" ht="24" customHeight="1" x14ac:dyDescent="0.25">
      <c r="B19" s="33" t="s">
        <v>55</v>
      </c>
      <c r="C19" s="34" t="s">
        <v>51</v>
      </c>
      <c r="D19" s="78">
        <f t="shared" si="0"/>
        <v>270</v>
      </c>
    </row>
    <row r="20" spans="2:8" ht="24" customHeight="1" x14ac:dyDescent="0.25">
      <c r="B20" s="35" t="s">
        <v>56</v>
      </c>
      <c r="C20" s="36" t="s">
        <v>52</v>
      </c>
      <c r="D20" s="77">
        <f t="shared" si="0"/>
        <v>270</v>
      </c>
    </row>
    <row r="21" spans="2:8" ht="27" customHeight="1" x14ac:dyDescent="0.25">
      <c r="B21" s="90" t="s">
        <v>9</v>
      </c>
      <c r="C21" s="90"/>
      <c r="D21" s="79">
        <f>SUM(D17:D20)</f>
        <v>1080</v>
      </c>
    </row>
    <row r="22" spans="2:8" ht="24" customHeight="1" x14ac:dyDescent="0.25">
      <c r="B22" s="96"/>
      <c r="C22" s="96"/>
      <c r="D22" s="96"/>
      <c r="E22" s="57"/>
    </row>
    <row r="23" spans="2:8" ht="30" customHeight="1" x14ac:dyDescent="0.25">
      <c r="B23" s="37" t="s">
        <v>32</v>
      </c>
      <c r="C23" s="30" t="s">
        <v>10</v>
      </c>
      <c r="D23" s="30" t="s">
        <v>11</v>
      </c>
    </row>
    <row r="24" spans="2:8" ht="30" customHeight="1" x14ac:dyDescent="0.25">
      <c r="B24" s="58" t="s">
        <v>12</v>
      </c>
      <c r="C24" s="58" t="s">
        <v>13</v>
      </c>
      <c r="D24" s="58" t="s">
        <v>21</v>
      </c>
    </row>
    <row r="25" spans="2:8" ht="30" customHeight="1" x14ac:dyDescent="0.25"/>
    <row r="26" spans="2:8" ht="39" customHeight="1" x14ac:dyDescent="0.25">
      <c r="B26" s="91" t="s">
        <v>33</v>
      </c>
      <c r="C26" s="91"/>
      <c r="D26" s="91"/>
    </row>
    <row r="27" spans="2:8" ht="39" customHeight="1" x14ac:dyDescent="0.25">
      <c r="B27" s="91" t="s">
        <v>34</v>
      </c>
      <c r="C27" s="91"/>
      <c r="D27" s="91"/>
    </row>
    <row r="28" spans="2:8" ht="39" customHeight="1" x14ac:dyDescent="0.25">
      <c r="B28" s="91" t="s">
        <v>35</v>
      </c>
      <c r="C28" s="91"/>
      <c r="D28" s="91"/>
    </row>
    <row r="30" spans="2:8" ht="90" hidden="1" customHeight="1" x14ac:dyDescent="0.25">
      <c r="B30" s="16" t="s">
        <v>0</v>
      </c>
      <c r="C30" s="85" t="s">
        <v>1</v>
      </c>
      <c r="D30" s="86"/>
      <c r="E30" s="25"/>
      <c r="F30" s="25" t="s">
        <v>14</v>
      </c>
      <c r="G30" s="17" t="s">
        <v>15</v>
      </c>
    </row>
    <row r="31" spans="2:8" hidden="1" x14ac:dyDescent="0.25">
      <c r="B31" s="18" t="s">
        <v>36</v>
      </c>
      <c r="C31" s="94">
        <v>1695</v>
      </c>
      <c r="D31" s="95"/>
      <c r="E31" s="23"/>
      <c r="F31" s="23">
        <f>'1.Predujmovi na temelju RPO-a'!F54</f>
        <v>203.4</v>
      </c>
      <c r="G31" s="23">
        <f>'1.Predujmovi na temelju RPO-a'!G54</f>
        <v>16.95</v>
      </c>
    </row>
    <row r="32" spans="2:8" hidden="1" x14ac:dyDescent="0.25">
      <c r="B32" s="18" t="s">
        <v>37</v>
      </c>
      <c r="C32" s="94">
        <v>2295</v>
      </c>
      <c r="D32" s="95"/>
      <c r="E32" s="23"/>
      <c r="F32" s="23">
        <f>'1.Predujmovi na temelju RPO-a'!F55</f>
        <v>275.39999999999998</v>
      </c>
      <c r="G32" s="23">
        <f>'1.Predujmovi na temelju RPO-a'!G55</f>
        <v>22.95</v>
      </c>
    </row>
    <row r="33" spans="2:8" hidden="1" x14ac:dyDescent="0.25">
      <c r="B33" s="18" t="s">
        <v>38</v>
      </c>
      <c r="C33" s="94">
        <v>2985</v>
      </c>
      <c r="D33" s="95"/>
      <c r="E33" s="23"/>
      <c r="F33" s="23">
        <f>'1.Predujmovi na temelju RPO-a'!F56</f>
        <v>358.2</v>
      </c>
      <c r="G33" s="23">
        <f>'1.Predujmovi na temelju RPO-a'!G56</f>
        <v>29.85</v>
      </c>
    </row>
    <row r="34" spans="2:8" hidden="1" x14ac:dyDescent="0.25">
      <c r="B34" s="18" t="s">
        <v>39</v>
      </c>
      <c r="C34" s="94">
        <v>4590</v>
      </c>
      <c r="D34" s="95"/>
      <c r="E34" s="23"/>
      <c r="F34" s="23">
        <f>'1.Predujmovi na temelju RPO-a'!F57</f>
        <v>550.79999999999995</v>
      </c>
      <c r="G34" s="23">
        <f>'1.Predujmovi na temelju RPO-a'!G57</f>
        <v>45.9</v>
      </c>
    </row>
    <row r="35" spans="2:8" hidden="1" x14ac:dyDescent="0.25">
      <c r="B35" s="19" t="s">
        <v>40</v>
      </c>
      <c r="C35" s="94">
        <v>6000</v>
      </c>
      <c r="D35" s="95"/>
      <c r="E35" s="23"/>
      <c r="F35" s="23">
        <f>'1.Predujmovi na temelju RPO-a'!F58</f>
        <v>720</v>
      </c>
      <c r="G35" s="23">
        <f>'1.Predujmovi na temelju RPO-a'!G58</f>
        <v>60</v>
      </c>
    </row>
    <row r="36" spans="2:8" hidden="1" x14ac:dyDescent="0.25">
      <c r="B36" s="18" t="s">
        <v>47</v>
      </c>
      <c r="C36" s="94">
        <v>7500</v>
      </c>
      <c r="D36" s="95"/>
      <c r="E36" s="23"/>
      <c r="F36" s="23">
        <f>'1.Predujmovi na temelju RPO-a'!F59</f>
        <v>900</v>
      </c>
      <c r="G36" s="23">
        <f>'1.Predujmovi na temelju RPO-a'!G59</f>
        <v>75</v>
      </c>
    </row>
    <row r="37" spans="2:8" hidden="1" x14ac:dyDescent="0.25">
      <c r="B37" s="19" t="s">
        <v>48</v>
      </c>
      <c r="C37" s="94">
        <v>9000</v>
      </c>
      <c r="D37" s="95"/>
      <c r="E37" s="23"/>
      <c r="F37" s="23">
        <f>'1.Predujmovi na temelju RPO-a'!F60</f>
        <v>1080</v>
      </c>
      <c r="G37" s="23">
        <f>'1.Predujmovi na temelju RPO-a'!G60</f>
        <v>90</v>
      </c>
    </row>
    <row r="38" spans="2:8" ht="237" customHeight="1" x14ac:dyDescent="0.25">
      <c r="B38" s="84"/>
      <c r="C38" s="84"/>
      <c r="D38" s="84"/>
      <c r="E38" s="84"/>
      <c r="F38" s="84"/>
      <c r="G38" s="84"/>
      <c r="H38" s="84"/>
    </row>
    <row r="39" spans="2:8" ht="2.25" customHeight="1" x14ac:dyDescent="0.25">
      <c r="B39" s="20"/>
      <c r="C39" s="20"/>
      <c r="D39" s="20"/>
      <c r="E39" s="22"/>
      <c r="F39" s="20"/>
      <c r="G39" s="20"/>
      <c r="H39" s="20"/>
    </row>
    <row r="40" spans="2:8" ht="14.25" customHeight="1" x14ac:dyDescent="0.25">
      <c r="B40" s="20"/>
      <c r="C40" s="20"/>
      <c r="D40" s="20"/>
      <c r="E40" s="22"/>
      <c r="F40" s="20"/>
      <c r="G40" s="20"/>
      <c r="H40" s="20"/>
    </row>
    <row r="41" spans="2:8" x14ac:dyDescent="0.25">
      <c r="B41" s="20"/>
      <c r="C41" s="20"/>
      <c r="D41" s="20"/>
      <c r="E41" s="22"/>
      <c r="F41" s="20"/>
      <c r="G41" s="20"/>
      <c r="H41" s="20"/>
    </row>
    <row r="42" spans="2:8" x14ac:dyDescent="0.25">
      <c r="B42" s="20"/>
      <c r="C42" s="20"/>
      <c r="D42" s="20"/>
      <c r="E42" s="22"/>
      <c r="F42" s="20"/>
      <c r="G42" s="20"/>
      <c r="H42" s="20"/>
    </row>
    <row r="43" spans="2:8" x14ac:dyDescent="0.25">
      <c r="B43" s="20"/>
      <c r="C43" s="20"/>
      <c r="D43" s="20"/>
      <c r="E43" s="22"/>
      <c r="F43" s="20"/>
      <c r="G43" s="20"/>
      <c r="H43" s="20"/>
    </row>
  </sheetData>
  <sheetProtection algorithmName="SHA-512" hashValue="/G3vhH6jPMnHZenSkftJ1zUtA4u4iBQQP7kJGso7ivrMxbW3KHCQ+nAiIDKcMbS5ZJbc4vi46+D9WmEQihpd6Q==" saltValue="UiXv+RG7ayLNEBVsF2qxDg==" spinCount="100000" sheet="1" formatCells="0" formatColumns="0" formatRows="0"/>
  <mergeCells count="20">
    <mergeCell ref="G4:H4"/>
    <mergeCell ref="B21:C21"/>
    <mergeCell ref="B9:B10"/>
    <mergeCell ref="C9:C10"/>
    <mergeCell ref="D9:D10"/>
    <mergeCell ref="B38:H38"/>
    <mergeCell ref="B12:C12"/>
    <mergeCell ref="B14:C14"/>
    <mergeCell ref="C30:D30"/>
    <mergeCell ref="C31:D31"/>
    <mergeCell ref="C32:D32"/>
    <mergeCell ref="B22:D22"/>
    <mergeCell ref="C35:D35"/>
    <mergeCell ref="C34:D34"/>
    <mergeCell ref="C33:D33"/>
    <mergeCell ref="B26:D26"/>
    <mergeCell ref="B27:D27"/>
    <mergeCell ref="B28:D28"/>
    <mergeCell ref="C36:D36"/>
    <mergeCell ref="C37:D37"/>
  </mergeCells>
  <phoneticPr fontId="35" type="noConversion"/>
  <dataValidations count="2">
    <dataValidation type="list" allowBlank="1" showInputMessage="1" showErrorMessage="1" sqref="G4:H4" xr:uid="{C5477B2D-E711-46D4-85BE-3C2FE16ED503}">
      <formula1>$B$31:$B$37</formula1>
    </dataValidation>
    <dataValidation type="whole" operator="lessThanOrEqual" allowBlank="1" showInputMessage="1" showErrorMessage="1" sqref="D5" xr:uid="{F5A10E57-75AB-481F-B337-15C0E341A7C7}">
      <formula1>60000</formula1>
    </dataValidation>
  </dataValidations>
  <hyperlinks>
    <hyperlink ref="B23" r:id="rId1" display="UPLATNI RAČUN LINK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cellComments="asDisplayed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1.Predujmovi na temelju RPO-a</vt:lpstr>
      <vt:lpstr>2.Konačan obračun PO-SD-a</vt:lpstr>
      <vt:lpstr>'1.Predujmovi na temelju RPO-a'!Podrucje_ispisa</vt:lpstr>
      <vt:lpstr>'2.Konačan obračun PO-SD-a'!Podrucje_ispisa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edukacija</dc:creator>
  <cp:lastModifiedBy>savjetnik@plaviured</cp:lastModifiedBy>
  <dcterms:created xsi:type="dcterms:W3CDTF">2019-01-10T20:31:41Z</dcterms:created>
  <dcterms:modified xsi:type="dcterms:W3CDTF">2026-01-15T08:23:23Z</dcterms:modified>
</cp:coreProperties>
</file>